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029"/>
  <workbookPr defaultThemeVersion="124226"/>
  <mc:AlternateContent xmlns:mc="http://schemas.openxmlformats.org/markup-compatibility/2006">
    <mc:Choice Requires="x15">
      <x15ac:absPath xmlns:x15ac="http://schemas.microsoft.com/office/spreadsheetml/2010/11/ac" url="C:\Users\User\Dropbox\Licentiere (1)\"/>
    </mc:Choice>
  </mc:AlternateContent>
  <xr:revisionPtr revIDLastSave="0" documentId="13_ncr:1_{D69ECBA1-EE46-455A-8768-40078E8A2368}" xr6:coauthVersionLast="28" xr6:coauthVersionMax="28" xr10:uidLastSave="{00000000-0000-0000-0000-000000000000}"/>
  <bookViews>
    <workbookView xWindow="0" yWindow="0" windowWidth="20730" windowHeight="11760" tabRatio="882" firstSheet="7" activeTab="13" xr2:uid="{00000000-000D-0000-FFFF-FFFF00000000}"/>
  </bookViews>
  <sheets>
    <sheet name="CPP" sheetId="7" r:id="rId1"/>
    <sheet name="BS" sheetId="8" r:id="rId2"/>
    <sheet name="CF" sheetId="9" r:id="rId3"/>
    <sheet name="45_Legitimati" sheetId="15" r:id="rId4"/>
    <sheet name="45_Achizitii" sheetId="1" r:id="rId5"/>
    <sheet name="46_Transferuri" sheetId="2" r:id="rId6"/>
    <sheet name="46_Plati ult" sheetId="17" r:id="rId7"/>
    <sheet name="46_Creante" sheetId="3" r:id="rId8"/>
    <sheet name="47_Salariati" sheetId="6" r:id="rId9"/>
    <sheet name="47_Plati ult" sheetId="18" r:id="rId10"/>
    <sheet name="47bis_Fiscale" sheetId="10" r:id="rId11"/>
    <sheet name="47bis_Plati ult" sheetId="22" r:id="rId12"/>
    <sheet name="49_CPP P" sheetId="11" r:id="rId13"/>
    <sheet name="49_CF P" sheetId="12" r:id="rId14"/>
  </sheets>
  <definedNames>
    <definedName name="_xlnm.Print_Area" localSheetId="4">'45_Achizitii'!$B$1:$R$37</definedName>
    <definedName name="_xlnm.Print_Area" localSheetId="3">'45_Legitimati'!$B$1:$H$34</definedName>
    <definedName name="_xlnm.Print_Area" localSheetId="7">'46_Creante'!$B$1:$N$42</definedName>
    <definedName name="_xlnm.Print_Area" localSheetId="5">'46_Transferuri'!$B$1:$W$47</definedName>
    <definedName name="_xlnm.Print_Area" localSheetId="9">'47_Plati ult'!$B$1:$M$29</definedName>
    <definedName name="_xlnm.Print_Area" localSheetId="8">'47_Salariati'!$B$1:$Q$37</definedName>
    <definedName name="_xlnm.Print_Area" localSheetId="10">'47bis_Fiscale'!$B$1:$K$44</definedName>
    <definedName name="_xlnm.Print_Area" localSheetId="11">'47bis_Plati ult'!$B$1:$J$31</definedName>
    <definedName name="_xlnm.Print_Area" localSheetId="1">BS!$A$1:$D$210</definedName>
    <definedName name="_xlnm.Print_Area" localSheetId="2">CF!$B$1:$D$48</definedName>
    <definedName name="_xlnm.Print_Area" localSheetId="0">CPP!$B$1:$D$158</definedName>
    <definedName name="_xlnm.Print_Titles" localSheetId="4">'45_Achizitii'!$B:$B,'45_Achizitii'!$3:$6</definedName>
    <definedName name="_xlnm.Print_Titles" localSheetId="3">'45_Legitimati'!$B:$B,'45_Legitimati'!$3:$6</definedName>
    <definedName name="_xlnm.Print_Titles" localSheetId="7">'46_Creante'!$B:$B,'46_Creante'!$3:$5</definedName>
    <definedName name="_xlnm.Print_Titles" localSheetId="5">'46_Transferuri'!$B:$B,'46_Transferuri'!$3:$7</definedName>
  </definedNames>
  <calcPr calcId="171027"/>
</workbook>
</file>

<file path=xl/calcChain.xml><?xml version="1.0" encoding="utf-8"?>
<calcChain xmlns="http://schemas.openxmlformats.org/spreadsheetml/2006/main">
  <c r="F9" i="22" l="1"/>
  <c r="I9" i="22" s="1"/>
  <c r="E24" i="22"/>
  <c r="B34" i="22"/>
  <c r="B33" i="22"/>
  <c r="C23" i="22"/>
  <c r="I19" i="22"/>
  <c r="K18" i="22"/>
  <c r="K17" i="22"/>
  <c r="K16" i="22"/>
  <c r="K14" i="22"/>
  <c r="K13" i="22"/>
  <c r="K12" i="22"/>
  <c r="K11" i="22"/>
  <c r="K10" i="22"/>
  <c r="I10" i="22"/>
  <c r="K9" i="22"/>
  <c r="K8" i="22"/>
  <c r="J24" i="22" l="1"/>
  <c r="F23" i="22"/>
  <c r="I23" i="22"/>
  <c r="B103" i="7"/>
  <c r="E15" i="9" l="1"/>
  <c r="E19" i="9"/>
  <c r="E34" i="9"/>
  <c r="E43" i="9"/>
  <c r="E10" i="8"/>
  <c r="E18" i="8"/>
  <c r="E20" i="8"/>
  <c r="E30" i="8"/>
  <c r="E39" i="8"/>
  <c r="E46" i="8"/>
  <c r="E60" i="8"/>
  <c r="E61" i="8" s="1"/>
  <c r="E73" i="8"/>
  <c r="E74" i="8" s="1"/>
  <c r="E84" i="8"/>
  <c r="E85" i="8"/>
  <c r="E95" i="8"/>
  <c r="E96" i="8" s="1"/>
  <c r="E102" i="8"/>
  <c r="E108" i="8"/>
  <c r="E109" i="8"/>
  <c r="E124" i="8"/>
  <c r="E128" i="8" s="1"/>
  <c r="E129" i="8" s="1"/>
  <c r="E138" i="8"/>
  <c r="E139" i="8" s="1"/>
  <c r="E146" i="8"/>
  <c r="E154" i="8"/>
  <c r="E156" i="8" s="1"/>
  <c r="E157" i="8" s="1"/>
  <c r="E167" i="8"/>
  <c r="E168" i="8" s="1"/>
  <c r="E178" i="8"/>
  <c r="E179" i="8" s="1"/>
  <c r="E189" i="8"/>
  <c r="E190" i="8" s="1"/>
  <c r="E197" i="8"/>
  <c r="E203" i="8"/>
  <c r="E204" i="8"/>
  <c r="E12" i="7"/>
  <c r="E19" i="7"/>
  <c r="E36" i="7"/>
  <c r="E37" i="7" s="1"/>
  <c r="E45" i="7"/>
  <c r="E46" i="7" s="1"/>
  <c r="E62" i="7"/>
  <c r="E63" i="7" s="1"/>
  <c r="E72" i="7"/>
  <c r="E73" i="7" s="1"/>
  <c r="E82" i="7"/>
  <c r="E95" i="7" s="1"/>
  <c r="E103" i="7" s="1"/>
  <c r="E87" i="7"/>
  <c r="E126" i="7"/>
  <c r="E127" i="7" s="1"/>
  <c r="E136" i="7"/>
  <c r="E137" i="7" s="1"/>
  <c r="E148" i="7"/>
  <c r="E149" i="7" s="1"/>
  <c r="E209" i="8" l="1"/>
  <c r="E114" i="8"/>
  <c r="E23" i="7"/>
  <c r="E27" i="7" s="1"/>
  <c r="E20" i="9"/>
  <c r="E45" i="9" s="1"/>
  <c r="E89" i="7"/>
  <c r="E90" i="7" s="1"/>
  <c r="E40" i="8"/>
  <c r="E48" i="8" s="1"/>
  <c r="E50" i="8" s="1"/>
  <c r="E207" i="8"/>
  <c r="E210" i="8" s="1"/>
  <c r="E112" i="8"/>
  <c r="E115" i="8" s="1"/>
  <c r="U17" i="2"/>
  <c r="U27" i="2"/>
  <c r="U37" i="2"/>
  <c r="D46" i="8"/>
  <c r="D10" i="8"/>
  <c r="D18" i="8"/>
  <c r="D30" i="8"/>
  <c r="D39" i="8"/>
  <c r="D60" i="8"/>
  <c r="D61" i="8" s="1"/>
  <c r="D73" i="8"/>
  <c r="D74" i="8" s="1"/>
  <c r="D84" i="8"/>
  <c r="D85" i="8" s="1"/>
  <c r="D95" i="8"/>
  <c r="D96" i="8" s="1"/>
  <c r="D102" i="8"/>
  <c r="D108" i="8"/>
  <c r="D109" i="8"/>
  <c r="D124" i="8"/>
  <c r="D128" i="8" s="1"/>
  <c r="D129" i="8" s="1"/>
  <c r="D138" i="8"/>
  <c r="D139" i="8" s="1"/>
  <c r="D146" i="8"/>
  <c r="D154" i="8"/>
  <c r="D156" i="8" s="1"/>
  <c r="D157" i="8" s="1"/>
  <c r="D167" i="8"/>
  <c r="D168" i="8" s="1"/>
  <c r="D178" i="8"/>
  <c r="D179" i="8" s="1"/>
  <c r="D189" i="8"/>
  <c r="D190" i="8" s="1"/>
  <c r="D197" i="8"/>
  <c r="D203" i="8"/>
  <c r="D204" i="8"/>
  <c r="D136" i="7"/>
  <c r="D137" i="7" s="1"/>
  <c r="D209" i="8" l="1"/>
  <c r="E104" i="7"/>
  <c r="D40" i="8"/>
  <c r="D48" i="8" s="1"/>
  <c r="D207" i="8"/>
  <c r="D210" i="8" s="1"/>
  <c r="D112" i="8"/>
  <c r="D115" i="8" s="1"/>
  <c r="D20" i="8"/>
  <c r="U39" i="2"/>
  <c r="D114" i="8"/>
  <c r="J45" i="12"/>
  <c r="I45" i="12"/>
  <c r="J36" i="12"/>
  <c r="I36" i="12"/>
  <c r="K13" i="12"/>
  <c r="H13" i="12"/>
  <c r="H18" i="10"/>
  <c r="H17" i="10"/>
  <c r="H16" i="10"/>
  <c r="H19" i="10"/>
  <c r="L18" i="10"/>
  <c r="L17" i="10"/>
  <c r="L16" i="10"/>
  <c r="L14" i="10"/>
  <c r="L13" i="10"/>
  <c r="L12" i="10"/>
  <c r="L11" i="10"/>
  <c r="L10" i="10"/>
  <c r="L9" i="10"/>
  <c r="L8" i="10"/>
  <c r="M21" i="18"/>
  <c r="M20" i="18"/>
  <c r="M19" i="18"/>
  <c r="M18" i="18"/>
  <c r="M17" i="18"/>
  <c r="M15" i="18"/>
  <c r="M14" i="18"/>
  <c r="M13" i="18"/>
  <c r="M12" i="18"/>
  <c r="M11" i="18"/>
  <c r="K22" i="18"/>
  <c r="H10" i="18"/>
  <c r="G10" i="18"/>
  <c r="H9" i="18"/>
  <c r="H8" i="18"/>
  <c r="M8" i="18" s="1"/>
  <c r="G27" i="17"/>
  <c r="L27" i="17" s="1"/>
  <c r="G26" i="17"/>
  <c r="L22" i="6"/>
  <c r="J22" i="18"/>
  <c r="I22" i="18"/>
  <c r="C20" i="18"/>
  <c r="C19" i="18"/>
  <c r="C18" i="18"/>
  <c r="C17" i="18"/>
  <c r="Q21" i="6"/>
  <c r="Q20" i="6"/>
  <c r="Q19" i="6"/>
  <c r="Q18" i="6"/>
  <c r="Q17" i="6"/>
  <c r="Q15" i="6"/>
  <c r="Q14" i="6"/>
  <c r="Q13" i="6"/>
  <c r="Q12" i="6"/>
  <c r="Q8" i="6"/>
  <c r="Q9" i="6"/>
  <c r="Q10" i="6"/>
  <c r="Q11" i="6"/>
  <c r="G9" i="18" s="1"/>
  <c r="G13" i="3"/>
  <c r="H13" i="3" s="1"/>
  <c r="J13" i="3" s="1"/>
  <c r="E14" i="3"/>
  <c r="F14" i="3"/>
  <c r="I14" i="3"/>
  <c r="K14" i="3"/>
  <c r="M14" i="3"/>
  <c r="G16" i="3"/>
  <c r="H16" i="3" s="1"/>
  <c r="G17" i="3"/>
  <c r="H17" i="3" s="1"/>
  <c r="G18" i="3"/>
  <c r="E23" i="3"/>
  <c r="F23" i="3"/>
  <c r="F25" i="17"/>
  <c r="X12" i="2"/>
  <c r="X15" i="2"/>
  <c r="X14" i="2"/>
  <c r="X13" i="2"/>
  <c r="X11" i="2"/>
  <c r="X10" i="2"/>
  <c r="X25" i="2"/>
  <c r="X24" i="2"/>
  <c r="X23" i="2"/>
  <c r="X22" i="2"/>
  <c r="X21" i="2"/>
  <c r="X20" i="2"/>
  <c r="X19" i="2"/>
  <c r="X35" i="2"/>
  <c r="X34" i="2"/>
  <c r="X33" i="2"/>
  <c r="X32" i="2"/>
  <c r="X31" i="2"/>
  <c r="X30" i="2"/>
  <c r="C20" i="6"/>
  <c r="C19" i="6"/>
  <c r="C28" i="6"/>
  <c r="C27" i="6"/>
  <c r="C26" i="6"/>
  <c r="C25" i="6"/>
  <c r="C18" i="6"/>
  <c r="C17" i="6"/>
  <c r="W40" i="2"/>
  <c r="L35" i="17"/>
  <c r="J35" i="17"/>
  <c r="I32" i="17"/>
  <c r="I26" i="17"/>
  <c r="F27" i="17"/>
  <c r="H27" i="17" s="1"/>
  <c r="F26" i="17"/>
  <c r="E27" i="17"/>
  <c r="E26" i="17"/>
  <c r="K26" i="17" s="1"/>
  <c r="E25" i="17"/>
  <c r="G25" i="17"/>
  <c r="G13" i="17"/>
  <c r="G12" i="17"/>
  <c r="L12" i="17" s="1"/>
  <c r="G11" i="17"/>
  <c r="G10" i="17"/>
  <c r="G9" i="17"/>
  <c r="G31" i="17"/>
  <c r="G30" i="17"/>
  <c r="G29" i="17"/>
  <c r="G28" i="17"/>
  <c r="G21" i="17"/>
  <c r="G20" i="17"/>
  <c r="G19" i="17"/>
  <c r="G18" i="17"/>
  <c r="G17" i="17"/>
  <c r="G16" i="17"/>
  <c r="G15" i="17"/>
  <c r="G14" i="17"/>
  <c r="H31" i="17"/>
  <c r="K31" i="17" s="1"/>
  <c r="H30" i="17"/>
  <c r="K30" i="17" s="1"/>
  <c r="H29" i="17"/>
  <c r="K29" i="17" s="1"/>
  <c r="H28" i="17"/>
  <c r="I28" i="17" s="1"/>
  <c r="H21" i="17"/>
  <c r="I21" i="17" s="1"/>
  <c r="H20" i="17"/>
  <c r="K20" i="17" s="1"/>
  <c r="H19" i="17"/>
  <c r="I19" i="17" s="1"/>
  <c r="H18" i="17"/>
  <c r="K18" i="17" s="1"/>
  <c r="L18" i="17" s="1"/>
  <c r="H17" i="17"/>
  <c r="I17" i="17" s="1"/>
  <c r="H16" i="17"/>
  <c r="K16" i="17" s="1"/>
  <c r="H15" i="17"/>
  <c r="I15" i="17" s="1"/>
  <c r="H14" i="17"/>
  <c r="I14" i="17" s="1"/>
  <c r="F9" i="17"/>
  <c r="F13" i="17"/>
  <c r="H13" i="17" s="1"/>
  <c r="F12" i="17"/>
  <c r="H12" i="17" s="1"/>
  <c r="F11" i="17"/>
  <c r="E13" i="17"/>
  <c r="E12" i="17"/>
  <c r="E11" i="17"/>
  <c r="K11" i="17" s="1"/>
  <c r="F35" i="17"/>
  <c r="F10" i="17"/>
  <c r="H10" i="17" s="1"/>
  <c r="E10" i="17"/>
  <c r="E9" i="17"/>
  <c r="P37" i="2"/>
  <c r="P27" i="2"/>
  <c r="P17" i="2"/>
  <c r="G18" i="15"/>
  <c r="G9" i="15"/>
  <c r="C22" i="15"/>
  <c r="C21" i="15"/>
  <c r="C20" i="15"/>
  <c r="C19" i="15"/>
  <c r="C18" i="15"/>
  <c r="C13" i="15"/>
  <c r="C12" i="15"/>
  <c r="C11" i="15"/>
  <c r="C10" i="15"/>
  <c r="D22" i="15"/>
  <c r="D21" i="15"/>
  <c r="D20" i="15"/>
  <c r="D19" i="15"/>
  <c r="D18" i="15"/>
  <c r="H23" i="15"/>
  <c r="G23" i="15"/>
  <c r="H22" i="15"/>
  <c r="G22" i="15"/>
  <c r="H21" i="15"/>
  <c r="G21" i="15"/>
  <c r="H20" i="15"/>
  <c r="G20" i="15"/>
  <c r="H19" i="15"/>
  <c r="H25" i="15" s="1"/>
  <c r="G19" i="15"/>
  <c r="H18" i="15"/>
  <c r="H13" i="15"/>
  <c r="G13" i="15"/>
  <c r="H12" i="15"/>
  <c r="G12" i="15"/>
  <c r="H11" i="15"/>
  <c r="G11" i="15"/>
  <c r="H10" i="15"/>
  <c r="G10" i="15"/>
  <c r="H9" i="15"/>
  <c r="D9" i="15"/>
  <c r="D13" i="15"/>
  <c r="D12" i="15"/>
  <c r="D11" i="15"/>
  <c r="D10" i="15"/>
  <c r="B148" i="7"/>
  <c r="B126" i="7"/>
  <c r="B89" i="7"/>
  <c r="B72" i="7"/>
  <c r="B62" i="7"/>
  <c r="B45" i="7"/>
  <c r="B36" i="7"/>
  <c r="L12" i="11"/>
  <c r="V37" i="2"/>
  <c r="V27" i="2"/>
  <c r="V17" i="2"/>
  <c r="O22" i="6"/>
  <c r="I24" i="11"/>
  <c r="K22" i="11"/>
  <c r="J22" i="11"/>
  <c r="H22" i="11"/>
  <c r="G22" i="11"/>
  <c r="F22" i="11"/>
  <c r="E22" i="11"/>
  <c r="I12" i="11"/>
  <c r="F18" i="10"/>
  <c r="F17" i="10"/>
  <c r="F16" i="10"/>
  <c r="I23" i="10"/>
  <c r="E23" i="10"/>
  <c r="C23" i="10"/>
  <c r="C27" i="10" s="1"/>
  <c r="C37" i="10" s="1"/>
  <c r="A40" i="10" s="1"/>
  <c r="H10" i="10"/>
  <c r="H9" i="10"/>
  <c r="H8" i="10"/>
  <c r="M9" i="6"/>
  <c r="F8" i="18" s="1"/>
  <c r="L8" i="18" s="1"/>
  <c r="L27" i="3"/>
  <c r="L26" i="3"/>
  <c r="M32" i="3"/>
  <c r="K32" i="3"/>
  <c r="F32" i="3"/>
  <c r="F34" i="3" s="1"/>
  <c r="E32" i="3"/>
  <c r="M23" i="3"/>
  <c r="K23" i="3"/>
  <c r="G31" i="3"/>
  <c r="G30" i="3"/>
  <c r="H30" i="3" s="1"/>
  <c r="J30" i="3" s="1"/>
  <c r="L30" i="3" s="1"/>
  <c r="G29" i="3"/>
  <c r="H29" i="3"/>
  <c r="G28" i="3"/>
  <c r="H28" i="3" s="1"/>
  <c r="J28" i="3" s="1"/>
  <c r="L28" i="3" s="1"/>
  <c r="G25" i="3"/>
  <c r="H25" i="3" s="1"/>
  <c r="G22" i="3"/>
  <c r="H22" i="3" s="1"/>
  <c r="J22" i="3" s="1"/>
  <c r="G21" i="3"/>
  <c r="G20" i="3"/>
  <c r="H20" i="3" s="1"/>
  <c r="G19" i="3"/>
  <c r="H19" i="3" s="1"/>
  <c r="G8" i="3"/>
  <c r="H8" i="3"/>
  <c r="G9" i="3"/>
  <c r="G10" i="3"/>
  <c r="G11" i="3"/>
  <c r="G12" i="3"/>
  <c r="H12" i="3" s="1"/>
  <c r="J12" i="3" s="1"/>
  <c r="L12" i="3" s="1"/>
  <c r="G7" i="3"/>
  <c r="H7" i="3" s="1"/>
  <c r="J36" i="2"/>
  <c r="L36" i="2" s="1"/>
  <c r="Q36" i="2" s="1"/>
  <c r="J31" i="2"/>
  <c r="L31" i="2"/>
  <c r="Q31" i="2" s="1"/>
  <c r="J30" i="2"/>
  <c r="L30" i="2" s="1"/>
  <c r="Q30" i="2" s="1"/>
  <c r="J26" i="2"/>
  <c r="L26" i="2" s="1"/>
  <c r="Q26" i="2" s="1"/>
  <c r="J21" i="2"/>
  <c r="L21" i="2" s="1"/>
  <c r="Q21" i="2" s="1"/>
  <c r="J20" i="2"/>
  <c r="L20" i="2" s="1"/>
  <c r="Q20" i="2" s="1"/>
  <c r="J16" i="2"/>
  <c r="L16" i="2" s="1"/>
  <c r="Q16" i="2" s="1"/>
  <c r="J12" i="2"/>
  <c r="L12" i="2" s="1"/>
  <c r="J10" i="2"/>
  <c r="L10" i="2" s="1"/>
  <c r="I27" i="2"/>
  <c r="I37" i="2"/>
  <c r="R24" i="1"/>
  <c r="P24" i="1"/>
  <c r="L24" i="1"/>
  <c r="K24" i="1"/>
  <c r="J24" i="1"/>
  <c r="H24" i="1"/>
  <c r="G24" i="1"/>
  <c r="F24" i="1"/>
  <c r="F25" i="1" s="1"/>
  <c r="P15" i="1"/>
  <c r="L15" i="1"/>
  <c r="K15" i="1"/>
  <c r="J15" i="1"/>
  <c r="H15" i="1"/>
  <c r="H25" i="1" s="1"/>
  <c r="G15" i="1"/>
  <c r="F15" i="1"/>
  <c r="M37" i="2"/>
  <c r="M39" i="2" s="1"/>
  <c r="M27" i="2"/>
  <c r="M17" i="2"/>
  <c r="F27" i="2"/>
  <c r="E27" i="2"/>
  <c r="I17" i="2"/>
  <c r="M9" i="1"/>
  <c r="M10" i="1"/>
  <c r="M11" i="1"/>
  <c r="O11" i="1" s="1"/>
  <c r="M12" i="1"/>
  <c r="M13" i="1"/>
  <c r="M23" i="1"/>
  <c r="M22" i="1"/>
  <c r="M21" i="1"/>
  <c r="M20" i="1"/>
  <c r="M19" i="1"/>
  <c r="O19" i="1" s="1"/>
  <c r="M18" i="1"/>
  <c r="D87" i="7"/>
  <c r="D82" i="7"/>
  <c r="D95" i="7" s="1"/>
  <c r="D103" i="7" s="1"/>
  <c r="D62" i="7"/>
  <c r="D63" i="7" s="1"/>
  <c r="K44" i="12"/>
  <c r="K43" i="12"/>
  <c r="K42" i="12"/>
  <c r="K41" i="12"/>
  <c r="K40" i="12"/>
  <c r="K39" i="12"/>
  <c r="G45" i="12"/>
  <c r="F45" i="12"/>
  <c r="E45" i="12"/>
  <c r="D45" i="12"/>
  <c r="D36" i="12"/>
  <c r="E36" i="12"/>
  <c r="F36" i="12"/>
  <c r="G36" i="12"/>
  <c r="K35" i="12"/>
  <c r="K34" i="12"/>
  <c r="K33" i="12"/>
  <c r="K32" i="12"/>
  <c r="K31" i="12"/>
  <c r="K30" i="12"/>
  <c r="K29" i="12"/>
  <c r="K19" i="12"/>
  <c r="K18" i="12"/>
  <c r="K17" i="12"/>
  <c r="K15" i="12"/>
  <c r="K12" i="12"/>
  <c r="K11" i="12"/>
  <c r="K10" i="12"/>
  <c r="K9" i="12"/>
  <c r="L9" i="12" s="1"/>
  <c r="H44" i="12"/>
  <c r="H43" i="12"/>
  <c r="H42" i="12"/>
  <c r="L42" i="12"/>
  <c r="H41" i="12"/>
  <c r="H40" i="12"/>
  <c r="H39" i="12"/>
  <c r="H35" i="12"/>
  <c r="H34" i="12"/>
  <c r="H33" i="12"/>
  <c r="H32" i="12"/>
  <c r="H31" i="12"/>
  <c r="H30" i="12"/>
  <c r="H29" i="12"/>
  <c r="H19" i="12"/>
  <c r="H18" i="12"/>
  <c r="H17" i="12"/>
  <c r="H15" i="12"/>
  <c r="H12" i="12"/>
  <c r="H11" i="12"/>
  <c r="H10" i="12"/>
  <c r="H9" i="12"/>
  <c r="L30" i="11"/>
  <c r="L29" i="11"/>
  <c r="L25" i="11"/>
  <c r="L24" i="11"/>
  <c r="M24" i="11" s="1"/>
  <c r="L21" i="11"/>
  <c r="L20" i="11"/>
  <c r="L19" i="11"/>
  <c r="L18" i="11"/>
  <c r="L17" i="11"/>
  <c r="L14" i="11"/>
  <c r="L11" i="11"/>
  <c r="L10" i="11"/>
  <c r="L9" i="11"/>
  <c r="L8" i="11"/>
  <c r="N22" i="6"/>
  <c r="M12" i="6"/>
  <c r="F10" i="18" s="1"/>
  <c r="L10" i="18" s="1"/>
  <c r="M11" i="6"/>
  <c r="F9" i="18" s="1"/>
  <c r="L9" i="18" s="1"/>
  <c r="F22" i="6"/>
  <c r="F30" i="6" s="1"/>
  <c r="A34" i="6" s="1"/>
  <c r="I23" i="1"/>
  <c r="N23" i="1"/>
  <c r="N22" i="1"/>
  <c r="I22" i="1"/>
  <c r="N21" i="1"/>
  <c r="I21" i="1"/>
  <c r="N20" i="1"/>
  <c r="I20" i="1"/>
  <c r="N19" i="1"/>
  <c r="I19" i="1"/>
  <c r="N18" i="1"/>
  <c r="I18" i="1"/>
  <c r="N13" i="1"/>
  <c r="I13" i="1"/>
  <c r="O13" i="1" s="1"/>
  <c r="D36" i="7"/>
  <c r="D37" i="7" s="1"/>
  <c r="C35" i="12"/>
  <c r="C44" i="12"/>
  <c r="D24" i="11"/>
  <c r="C43" i="12"/>
  <c r="C42" i="12"/>
  <c r="C41" i="12"/>
  <c r="C40" i="12"/>
  <c r="C39" i="12"/>
  <c r="C34" i="12"/>
  <c r="C33" i="12"/>
  <c r="C32" i="12"/>
  <c r="C31" i="12"/>
  <c r="C30" i="12"/>
  <c r="C29" i="12"/>
  <c r="C24" i="12"/>
  <c r="C19" i="12"/>
  <c r="C18" i="12"/>
  <c r="C17" i="12"/>
  <c r="C15" i="12"/>
  <c r="C12" i="12"/>
  <c r="C11" i="12"/>
  <c r="C10" i="12"/>
  <c r="C9" i="12"/>
  <c r="J20" i="12"/>
  <c r="J21" i="12" s="1"/>
  <c r="I20" i="12"/>
  <c r="G20" i="12"/>
  <c r="F20" i="12"/>
  <c r="E20" i="12"/>
  <c r="D20" i="12"/>
  <c r="J16" i="12"/>
  <c r="I16" i="12"/>
  <c r="G16" i="12"/>
  <c r="G21" i="12" s="1"/>
  <c r="F16" i="12"/>
  <c r="E16" i="12"/>
  <c r="D16" i="12"/>
  <c r="D30" i="11"/>
  <c r="D29" i="11"/>
  <c r="D25" i="11"/>
  <c r="D21" i="11"/>
  <c r="D20" i="11"/>
  <c r="D19" i="11"/>
  <c r="D18" i="11"/>
  <c r="D17" i="11"/>
  <c r="D14" i="11"/>
  <c r="D11" i="11"/>
  <c r="D10" i="11"/>
  <c r="D9" i="11"/>
  <c r="D8" i="11"/>
  <c r="I30" i="11"/>
  <c r="I29" i="11"/>
  <c r="I25" i="11"/>
  <c r="M25" i="11" s="1"/>
  <c r="I21" i="11"/>
  <c r="I20" i="11"/>
  <c r="I19" i="11"/>
  <c r="I18" i="11"/>
  <c r="I17" i="11"/>
  <c r="K15" i="11"/>
  <c r="K27" i="11" s="1"/>
  <c r="J15" i="11"/>
  <c r="I14" i="11"/>
  <c r="I11" i="11"/>
  <c r="M11" i="11" s="1"/>
  <c r="I10" i="11"/>
  <c r="I9" i="11"/>
  <c r="I8" i="11"/>
  <c r="H15" i="11"/>
  <c r="G15" i="11"/>
  <c r="F15" i="11"/>
  <c r="E15" i="11"/>
  <c r="G29" i="2"/>
  <c r="H29" i="2" s="1"/>
  <c r="T27" i="2"/>
  <c r="R27" i="2"/>
  <c r="K27" i="2"/>
  <c r="G25" i="2"/>
  <c r="J25" i="2" s="1"/>
  <c r="L25" i="2" s="1"/>
  <c r="Q25" i="2" s="1"/>
  <c r="G24" i="2"/>
  <c r="J24" i="2" s="1"/>
  <c r="L24" i="2" s="1"/>
  <c r="Q24" i="2" s="1"/>
  <c r="G23" i="2"/>
  <c r="J23" i="2" s="1"/>
  <c r="L23" i="2" s="1"/>
  <c r="Q23" i="2" s="1"/>
  <c r="G19" i="2"/>
  <c r="H19" i="2"/>
  <c r="J19" i="2" s="1"/>
  <c r="T37" i="2"/>
  <c r="S39" i="2"/>
  <c r="R37" i="2"/>
  <c r="T17" i="2"/>
  <c r="R17" i="2"/>
  <c r="K37" i="2"/>
  <c r="G35" i="2"/>
  <c r="J35" i="2"/>
  <c r="L35" i="2" s="1"/>
  <c r="Q35" i="2" s="1"/>
  <c r="G34" i="2"/>
  <c r="J34" i="2" s="1"/>
  <c r="L34" i="2" s="1"/>
  <c r="Q34" i="2" s="1"/>
  <c r="G33" i="2"/>
  <c r="J33" i="2" s="1"/>
  <c r="L33" i="2" s="1"/>
  <c r="Q33" i="2" s="1"/>
  <c r="F37" i="2"/>
  <c r="E37" i="2"/>
  <c r="K17" i="2"/>
  <c r="F17" i="2"/>
  <c r="E17" i="2"/>
  <c r="G15" i="2"/>
  <c r="J15" i="2" s="1"/>
  <c r="L15" i="2" s="1"/>
  <c r="Q15" i="2" s="1"/>
  <c r="G14" i="2"/>
  <c r="J14" i="2" s="1"/>
  <c r="L14" i="2" s="1"/>
  <c r="Q14" i="2" s="1"/>
  <c r="G13" i="2"/>
  <c r="J13" i="2" s="1"/>
  <c r="L13" i="2" s="1"/>
  <c r="Q13" i="2" s="1"/>
  <c r="G9" i="2"/>
  <c r="H9" i="2" s="1"/>
  <c r="N12" i="1"/>
  <c r="N11" i="1"/>
  <c r="N10" i="1"/>
  <c r="I12" i="1"/>
  <c r="I11" i="1"/>
  <c r="I10" i="1"/>
  <c r="O10" i="1" s="1"/>
  <c r="C48" i="12"/>
  <c r="D43" i="9"/>
  <c r="D34" i="9"/>
  <c r="D19" i="9"/>
  <c r="D15" i="9"/>
  <c r="D148" i="7"/>
  <c r="D149" i="7" s="1"/>
  <c r="D126" i="7"/>
  <c r="D127" i="7" s="1"/>
  <c r="D72" i="7"/>
  <c r="D73" i="7" s="1"/>
  <c r="D45" i="7"/>
  <c r="D46" i="7" s="1"/>
  <c r="D19" i="7"/>
  <c r="D12" i="7"/>
  <c r="R9" i="1"/>
  <c r="R15" i="1" s="1"/>
  <c r="N9" i="1"/>
  <c r="I9" i="1"/>
  <c r="O9" i="1" s="1"/>
  <c r="I21" i="6"/>
  <c r="I20" i="6"/>
  <c r="O18" i="1"/>
  <c r="O21" i="1"/>
  <c r="J27" i="11"/>
  <c r="J32" i="11" s="1"/>
  <c r="H31" i="3"/>
  <c r="J31" i="3" s="1"/>
  <c r="H21" i="3"/>
  <c r="J21" i="3" s="1"/>
  <c r="L21" i="3" s="1"/>
  <c r="H9" i="3"/>
  <c r="K28" i="17"/>
  <c r="H27" i="11" l="1"/>
  <c r="H32" i="11" s="1"/>
  <c r="J25" i="1"/>
  <c r="E27" i="11"/>
  <c r="E32" i="11" s="1"/>
  <c r="I21" i="12"/>
  <c r="I47" i="12" s="1"/>
  <c r="M15" i="1"/>
  <c r="K25" i="1"/>
  <c r="A28" i="1" s="1"/>
  <c r="H23" i="18"/>
  <c r="O23" i="1"/>
  <c r="L34" i="12"/>
  <c r="L41" i="12"/>
  <c r="L12" i="12"/>
  <c r="L43" i="12"/>
  <c r="G25" i="1"/>
  <c r="L25" i="1"/>
  <c r="H15" i="15"/>
  <c r="M24" i="1"/>
  <c r="M25" i="1" s="1"/>
  <c r="H23" i="10"/>
  <c r="A27" i="22" s="1"/>
  <c r="M20" i="11"/>
  <c r="E21" i="12"/>
  <c r="E47" i="12" s="1"/>
  <c r="L20" i="17"/>
  <c r="F21" i="12"/>
  <c r="G27" i="2"/>
  <c r="L27" i="11"/>
  <c r="M27" i="11" s="1"/>
  <c r="L35" i="12"/>
  <c r="H24" i="10"/>
  <c r="A28" i="22" s="1"/>
  <c r="I15" i="11"/>
  <c r="I29" i="17"/>
  <c r="M30" i="11"/>
  <c r="K17" i="17"/>
  <c r="I22" i="11"/>
  <c r="M18" i="11"/>
  <c r="K34" i="3"/>
  <c r="M23" i="6"/>
  <c r="I16" i="17"/>
  <c r="I16" i="3"/>
  <c r="I23" i="3" s="1"/>
  <c r="A33" i="6"/>
  <c r="M9" i="11"/>
  <c r="M21" i="11"/>
  <c r="K16" i="12"/>
  <c r="L30" i="12"/>
  <c r="G15" i="15"/>
  <c r="K19" i="17"/>
  <c r="L19" i="17" s="1"/>
  <c r="L29" i="17"/>
  <c r="E34" i="3"/>
  <c r="F47" i="12"/>
  <c r="R25" i="1"/>
  <c r="A31" i="1" s="1"/>
  <c r="I22" i="6"/>
  <c r="G47" i="12"/>
  <c r="N24" i="1"/>
  <c r="M10" i="11"/>
  <c r="H36" i="12"/>
  <c r="L31" i="12"/>
  <c r="J8" i="3"/>
  <c r="J17" i="3"/>
  <c r="G32" i="3"/>
  <c r="F27" i="11"/>
  <c r="F32" i="11" s="1"/>
  <c r="O20" i="1"/>
  <c r="L32" i="12"/>
  <c r="A41" i="10"/>
  <c r="O12" i="1"/>
  <c r="M34" i="3"/>
  <c r="L22" i="18"/>
  <c r="H26" i="15"/>
  <c r="G25" i="15"/>
  <c r="I20" i="17"/>
  <c r="I31" i="17"/>
  <c r="H45" i="12"/>
  <c r="O15" i="1"/>
  <c r="K39" i="2"/>
  <c r="M14" i="11"/>
  <c r="J20" i="3"/>
  <c r="L20" i="3" s="1"/>
  <c r="G23" i="3"/>
  <c r="L29" i="12"/>
  <c r="H32" i="3"/>
  <c r="L17" i="12"/>
  <c r="L44" i="12"/>
  <c r="P25" i="1"/>
  <c r="H11" i="3"/>
  <c r="J11" i="3" s="1"/>
  <c r="L11" i="3" s="1"/>
  <c r="J29" i="3"/>
  <c r="L29" i="3" s="1"/>
  <c r="K21" i="17"/>
  <c r="L21" i="17" s="1"/>
  <c r="M9" i="18"/>
  <c r="D20" i="9"/>
  <c r="D21" i="12"/>
  <c r="D47" i="12" s="1"/>
  <c r="O22" i="1"/>
  <c r="H20" i="12"/>
  <c r="E33" i="17"/>
  <c r="H18" i="3"/>
  <c r="J18" i="3" s="1"/>
  <c r="L15" i="12"/>
  <c r="L11" i="12"/>
  <c r="H16" i="12"/>
  <c r="L13" i="12"/>
  <c r="L10" i="12"/>
  <c r="I27" i="11"/>
  <c r="I32" i="11" s="1"/>
  <c r="M12" i="11"/>
  <c r="C36" i="12"/>
  <c r="C16" i="12"/>
  <c r="L17" i="17"/>
  <c r="K15" i="17"/>
  <c r="L15" i="17" s="1"/>
  <c r="I30" i="17"/>
  <c r="C45" i="12"/>
  <c r="C20" i="12"/>
  <c r="D50" i="8"/>
  <c r="H23" i="3"/>
  <c r="L40" i="12"/>
  <c r="K45" i="12"/>
  <c r="F22" i="18"/>
  <c r="D45" i="9"/>
  <c r="D47" i="9" s="1"/>
  <c r="L22" i="11"/>
  <c r="M17" i="11"/>
  <c r="I15" i="1"/>
  <c r="J9" i="3"/>
  <c r="I25" i="3"/>
  <c r="I32" i="3" s="1"/>
  <c r="E39" i="2"/>
  <c r="M19" i="11"/>
  <c r="K20" i="12"/>
  <c r="L18" i="12"/>
  <c r="G27" i="11"/>
  <c r="G32" i="11" s="1"/>
  <c r="J7" i="3"/>
  <c r="J47" i="12"/>
  <c r="N15" i="1"/>
  <c r="N25" i="1" s="1"/>
  <c r="A29" i="1" s="1"/>
  <c r="M29" i="11"/>
  <c r="L33" i="12"/>
  <c r="K32" i="11"/>
  <c r="L32" i="11" s="1"/>
  <c r="M8" i="11"/>
  <c r="L15" i="11"/>
  <c r="L19" i="12"/>
  <c r="L30" i="17"/>
  <c r="M10" i="18"/>
  <c r="M23" i="18" s="1"/>
  <c r="K14" i="17"/>
  <c r="L14" i="17" s="1"/>
  <c r="H10" i="3"/>
  <c r="J10" i="3" s="1"/>
  <c r="L10" i="3" s="1"/>
  <c r="L39" i="12"/>
  <c r="R39" i="2"/>
  <c r="K36" i="12"/>
  <c r="L26" i="17"/>
  <c r="I24" i="1"/>
  <c r="M22" i="6"/>
  <c r="K10" i="17"/>
  <c r="T39" i="2"/>
  <c r="I18" i="17"/>
  <c r="K25" i="17"/>
  <c r="L31" i="17"/>
  <c r="J19" i="3"/>
  <c r="L19" i="3" s="1"/>
  <c r="G14" i="3"/>
  <c r="V39" i="2"/>
  <c r="L16" i="17"/>
  <c r="L28" i="17"/>
  <c r="I27" i="17"/>
  <c r="H33" i="17"/>
  <c r="H17" i="2"/>
  <c r="J9" i="2"/>
  <c r="L9" i="2" s="1"/>
  <c r="Q10" i="2" s="1"/>
  <c r="Q17" i="2" s="1"/>
  <c r="K13" i="17"/>
  <c r="L13" i="17" s="1"/>
  <c r="I13" i="17"/>
  <c r="L25" i="17"/>
  <c r="E23" i="17"/>
  <c r="K9" i="17"/>
  <c r="L9" i="17" s="1"/>
  <c r="I39" i="2"/>
  <c r="G17" i="2"/>
  <c r="F39" i="2"/>
  <c r="P39" i="2"/>
  <c r="L10" i="17"/>
  <c r="H23" i="17"/>
  <c r="L11" i="17"/>
  <c r="L19" i="2"/>
  <c r="J27" i="2"/>
  <c r="I12" i="17"/>
  <c r="K12" i="17"/>
  <c r="J29" i="2"/>
  <c r="H37" i="2"/>
  <c r="G36" i="17"/>
  <c r="A39" i="17" s="1"/>
  <c r="H27" i="2"/>
  <c r="K27" i="17"/>
  <c r="G37" i="2"/>
  <c r="A42" i="2"/>
  <c r="D89" i="7"/>
  <c r="D90" i="7" s="1"/>
  <c r="D23" i="7"/>
  <c r="D27" i="7" s="1"/>
  <c r="D22" i="11"/>
  <c r="D15" i="11"/>
  <c r="G34" i="3" l="1"/>
  <c r="M15" i="11"/>
  <c r="L20" i="12"/>
  <c r="I34" i="3"/>
  <c r="M22" i="11"/>
  <c r="H21" i="12"/>
  <c r="H47" i="12" s="1"/>
  <c r="K33" i="17"/>
  <c r="E35" i="17"/>
  <c r="O24" i="1"/>
  <c r="O25" i="1" s="1"/>
  <c r="A30" i="1" s="1"/>
  <c r="A26" i="18"/>
  <c r="K21" i="12"/>
  <c r="K47" i="12" s="1"/>
  <c r="L16" i="12"/>
  <c r="L21" i="12" s="1"/>
  <c r="L47" i="12" s="1"/>
  <c r="F31" i="6"/>
  <c r="G39" i="2"/>
  <c r="G40" i="2" s="1"/>
  <c r="G26" i="15"/>
  <c r="A28" i="15" s="1"/>
  <c r="A38" i="17"/>
  <c r="L45" i="12"/>
  <c r="M32" i="11"/>
  <c r="J25" i="3"/>
  <c r="J32" i="3" s="1"/>
  <c r="L36" i="12"/>
  <c r="J16" i="3"/>
  <c r="L16" i="3" s="1"/>
  <c r="L23" i="3" s="1"/>
  <c r="A37" i="3"/>
  <c r="C21" i="12"/>
  <c r="C47" i="12" s="1"/>
  <c r="C49" i="12" s="1"/>
  <c r="D104" i="7"/>
  <c r="L36" i="17"/>
  <c r="D48" i="9"/>
  <c r="E46" i="9"/>
  <c r="E47" i="9" s="1"/>
  <c r="E48" i="9" s="1"/>
  <c r="J17" i="2"/>
  <c r="L17" i="2"/>
  <c r="A25" i="18"/>
  <c r="H14" i="3"/>
  <c r="H34" i="3" s="1"/>
  <c r="I25" i="1"/>
  <c r="J14" i="3"/>
  <c r="L7" i="3"/>
  <c r="L14" i="3" s="1"/>
  <c r="H35" i="17"/>
  <c r="H39" i="2"/>
  <c r="K23" i="17"/>
  <c r="L29" i="2"/>
  <c r="J37" i="2"/>
  <c r="Q19" i="2"/>
  <c r="Q27" i="2" s="1"/>
  <c r="L27" i="2"/>
  <c r="D27" i="11"/>
  <c r="D32" i="11" s="1"/>
  <c r="K35" i="17" l="1"/>
  <c r="L25" i="3"/>
  <c r="L32" i="3" s="1"/>
  <c r="L34" i="3" s="1"/>
  <c r="J23" i="3"/>
  <c r="L48" i="12"/>
  <c r="L49" i="12" s="1"/>
  <c r="H48" i="12"/>
  <c r="H49" i="12" s="1"/>
  <c r="I48" i="12" s="1"/>
  <c r="I49" i="12" s="1"/>
  <c r="J48" i="12" s="1"/>
  <c r="J49" i="12" s="1"/>
  <c r="D48" i="12"/>
  <c r="D49" i="12" s="1"/>
  <c r="E48" i="12" s="1"/>
  <c r="E49" i="12" s="1"/>
  <c r="F48" i="12" s="1"/>
  <c r="F49" i="12" s="1"/>
  <c r="G48" i="12" s="1"/>
  <c r="G49" i="12" s="1"/>
  <c r="J39" i="2"/>
  <c r="J40" i="2" s="1"/>
  <c r="J34" i="3"/>
  <c r="K48" i="12"/>
  <c r="K49" i="12" s="1"/>
  <c r="Q29" i="2"/>
  <c r="Q37" i="2" s="1"/>
  <c r="Q39" i="2" s="1"/>
  <c r="R40" i="2" s="1"/>
  <c r="L37" i="2"/>
  <c r="L39" i="2" s="1"/>
  <c r="M35" i="3" l="1"/>
  <c r="A38" i="3"/>
  <c r="J35" i="3"/>
  <c r="L35" i="3"/>
  <c r="A43" i="2"/>
  <c r="Q40" i="2"/>
  <c r="L40" i="2"/>
</calcChain>
</file>

<file path=xl/sharedStrings.xml><?xml version="1.0" encoding="utf-8"?>
<sst xmlns="http://schemas.openxmlformats.org/spreadsheetml/2006/main" count="974" uniqueCount="510">
  <si>
    <t>Detalii referitoare la jucători</t>
  </si>
  <si>
    <t>Cheltuieli directe de achiziţie</t>
  </si>
  <si>
    <t>Amortizări cumulate</t>
  </si>
  <si>
    <t>Report</t>
  </si>
  <si>
    <t>Altele</t>
  </si>
  <si>
    <t xml:space="preserve">Nume </t>
  </si>
  <si>
    <t>(şi data naşterii)</t>
  </si>
  <si>
    <t xml:space="preserve">Data de începere </t>
  </si>
  <si>
    <t>a contractului</t>
  </si>
  <si>
    <t xml:space="preserve">Data de terminare  </t>
  </si>
  <si>
    <t>Report din exerciţiul precedent</t>
  </si>
  <si>
    <t>La sfârşitul exerciţiului</t>
  </si>
  <si>
    <t>în curs</t>
  </si>
  <si>
    <t>Cesiuni</t>
  </si>
  <si>
    <t>Venituri din vânzări</t>
  </si>
  <si>
    <t xml:space="preserve">(a) </t>
  </si>
  <si>
    <t xml:space="preserve">(b) </t>
  </si>
  <si>
    <t xml:space="preserve">(d) </t>
  </si>
  <si>
    <t xml:space="preserve">(e) </t>
  </si>
  <si>
    <t xml:space="preserve">(f) </t>
  </si>
  <si>
    <t xml:space="preserve">(g) </t>
  </si>
  <si>
    <t xml:space="preserve">Jucătorul 1 </t>
  </si>
  <si>
    <t xml:space="preserve">Jucătorul 2 </t>
  </si>
  <si>
    <t xml:space="preserve">Jucătorul 3 </t>
  </si>
  <si>
    <t xml:space="preserve">Jucătorul 4 </t>
  </si>
  <si>
    <t xml:space="preserve">Total </t>
  </si>
  <si>
    <t xml:space="preserve">(c) </t>
  </si>
  <si>
    <t>(d) = 
(a)+(b)-(c)</t>
  </si>
  <si>
    <t>Subtotal 1</t>
  </si>
  <si>
    <t>Subtotal 2</t>
  </si>
  <si>
    <t>Total (1) + (2)</t>
  </si>
  <si>
    <t>din cedarea de jucători</t>
  </si>
  <si>
    <t xml:space="preserve">Profit/(pierderi) </t>
  </si>
  <si>
    <t>(e)</t>
  </si>
  <si>
    <t>(f)</t>
  </si>
  <si>
    <t>(j)</t>
  </si>
  <si>
    <t>(l)</t>
  </si>
  <si>
    <t>În numele candidatului la licenţă, se confirmă că informaţiile furnizate în tabelul de mai sus sunt exacte şi complete.</t>
  </si>
  <si>
    <t>[Semnătura]</t>
  </si>
  <si>
    <t>În numele candidatului la licenţă</t>
  </si>
  <si>
    <t>Data contractului de transfer/ împrumut</t>
  </si>
  <si>
    <t>De la (clubul)</t>
  </si>
  <si>
    <t>Alte cheltuieli directe</t>
  </si>
  <si>
    <t>Data scadentă</t>
  </si>
  <si>
    <t>Către alte părţi</t>
  </si>
  <si>
    <t>(c)</t>
  </si>
  <si>
    <t>(h)</t>
  </si>
  <si>
    <t>(i)</t>
  </si>
  <si>
    <t>Jucătorul 1</t>
  </si>
  <si>
    <t>-</t>
  </si>
  <si>
    <t>Jucătorul 2</t>
  </si>
  <si>
    <t>Jucătorul 3</t>
  </si>
  <si>
    <t>Jucătorul 4</t>
  </si>
  <si>
    <t>Împrumuturi de jucători</t>
  </si>
  <si>
    <t>Total</t>
  </si>
  <si>
    <t>(g)</t>
  </si>
  <si>
    <t>[semnătura] [data]</t>
  </si>
  <si>
    <t>Venituri din transferuri</t>
  </si>
  <si>
    <t>Numele sau numărul</t>
  </si>
  <si>
    <t>Data contractului de transfer/împrumut</t>
  </si>
  <si>
    <t>Către (clubul)</t>
  </si>
  <si>
    <t>(a)</t>
  </si>
  <si>
    <t>(b)</t>
  </si>
  <si>
    <t>12 luni</t>
  </si>
  <si>
    <t>18 luni</t>
  </si>
  <si>
    <t>Bilete de intrare</t>
  </si>
  <si>
    <t>Sponsorizări şi publicitate</t>
  </si>
  <si>
    <t>Drepturi de difuzare</t>
  </si>
  <si>
    <t>Activităţi comerciale</t>
  </si>
  <si>
    <t>Alte venituri din exploatare</t>
  </si>
  <si>
    <t>Cheltuieli cu personalul</t>
  </si>
  <si>
    <t>Alte cheltuieli de exploatare</t>
  </si>
  <si>
    <t>Note</t>
  </si>
  <si>
    <t>Costuri de achiziţie / cu materialele</t>
  </si>
  <si>
    <t>Cheltuieli cu amortizarea jucatorilor</t>
  </si>
  <si>
    <t>Cheltuieli cu amortizarea altor imobilizari</t>
  </si>
  <si>
    <t>Profit/(pierderi) din exploatare</t>
  </si>
  <si>
    <t>Profitul / (pierderile) după impozitare</t>
  </si>
  <si>
    <t>Descriere</t>
  </si>
  <si>
    <t>Venituri din jucatori imprumutati</t>
  </si>
  <si>
    <t>Venituri din penalitati</t>
  </si>
  <si>
    <t>…</t>
  </si>
  <si>
    <t>Diverse</t>
  </si>
  <si>
    <t>Materii prime si materiale</t>
  </si>
  <si>
    <t>Costul marfurilor vandute</t>
  </si>
  <si>
    <t>Cheltuieli jucatori imprumutati</t>
  </si>
  <si>
    <t>Venituri din dobanzi</t>
  </si>
  <si>
    <t>Venituri din diferente favorabile de curs valutar</t>
  </si>
  <si>
    <t>Cheltuieli din dobanzi</t>
  </si>
  <si>
    <t>Cheltuieli diferente nefavorabile de curs valutar</t>
  </si>
  <si>
    <t>Alte venituri financiare</t>
  </si>
  <si>
    <t>Alte cheltuieli financiare</t>
  </si>
  <si>
    <t>Impozit pe profit</t>
  </si>
  <si>
    <t>Active circulante</t>
  </si>
  <si>
    <t>Numerar şi echivalente de numerar</t>
  </si>
  <si>
    <t>Alte creanţe si cheltuieli in avans</t>
  </si>
  <si>
    <t>Stocuri</t>
  </si>
  <si>
    <t>Active imobilizate</t>
  </si>
  <si>
    <t>Imobilizări corporale</t>
  </si>
  <si>
    <t>Imobilizări necorporale - jucători</t>
  </si>
  <si>
    <t>Alte imobilizări necorporale</t>
  </si>
  <si>
    <t>Datorii pe termen scurt</t>
  </si>
  <si>
    <t>Credite în conturi curente şi alte împrumuturi</t>
  </si>
  <si>
    <t>Alte datorii, subventii si venituri in avans</t>
  </si>
  <si>
    <t>Provizioane</t>
  </si>
  <si>
    <t>Datorii pe termen lung</t>
  </si>
  <si>
    <t>Credite şi alte împrumuturi</t>
  </si>
  <si>
    <t>Active nete/(pasive) / Capital propriu</t>
  </si>
  <si>
    <t>[Club 1]</t>
  </si>
  <si>
    <t>[Club 2]</t>
  </si>
  <si>
    <t>[Club 3]</t>
  </si>
  <si>
    <t>Cheltuieli in avans</t>
  </si>
  <si>
    <t>Alte creante</t>
  </si>
  <si>
    <t>Creante fata de Bugetul de Stat</t>
  </si>
  <si>
    <t>Creante fata de salariati</t>
  </si>
  <si>
    <t>Avansuri furnizori de servicii</t>
  </si>
  <si>
    <t>[Finantator 1]</t>
  </si>
  <si>
    <t>[Finantator 2]</t>
  </si>
  <si>
    <t>[Finantator 3]</t>
  </si>
  <si>
    <t>Reconcilierea scadentelor imprumuturilor:</t>
  </si>
  <si>
    <t>Împrumuturi în conturile curente</t>
  </si>
  <si>
    <t>Credite bancare</t>
  </si>
  <si>
    <t>La cerere sau în termen de un an</t>
  </si>
  <si>
    <t>În doi ani</t>
  </si>
  <si>
    <t>În trei-cinci ani (inclusiv)</t>
  </si>
  <si>
    <t>În mai mult de cinci ani</t>
  </si>
  <si>
    <t xml:space="preserve">Minus: suma care trebuie achitată în termen de 12 luni </t>
  </si>
  <si>
    <t>(înregistrată la Datorii pe termen scurt)</t>
  </si>
  <si>
    <t>Sumele care ajung la scadenţă în mai mult de 12 luni</t>
  </si>
  <si>
    <t>Împrumuturile au urmatoarele scadente:</t>
  </si>
  <si>
    <t>Datorii fata de alti angajati</t>
  </si>
  <si>
    <t>TVA</t>
  </si>
  <si>
    <t>Alte impozite si taxe</t>
  </si>
  <si>
    <t>Subventii</t>
  </si>
  <si>
    <t>Venituri in avans</t>
  </si>
  <si>
    <t>Avansuri primite de la clienti</t>
  </si>
  <si>
    <t>Alte datorii</t>
  </si>
  <si>
    <t>Creante:</t>
  </si>
  <si>
    <t>[Entitatea 1]</t>
  </si>
  <si>
    <t>[Entitatea 2]</t>
  </si>
  <si>
    <t>[Entitatea 3]</t>
  </si>
  <si>
    <t>Datorii:</t>
  </si>
  <si>
    <t>Reconcilierea scadentelor datoriilor:</t>
  </si>
  <si>
    <t>Datorii comerciale</t>
  </si>
  <si>
    <t>Scadente:</t>
  </si>
  <si>
    <t>Fluxuri de trezorerie din activităţi de exploatare</t>
  </si>
  <si>
    <t>Încasări în numerar din bilete</t>
  </si>
  <si>
    <t>Încasări în numerar din sponsorizări şi publicitate</t>
  </si>
  <si>
    <t>Încasări în numerar din drepturi de difuzare</t>
  </si>
  <si>
    <t>Încasări în numerar din activităţi comerciale</t>
  </si>
  <si>
    <t xml:space="preserve">Încasări în numerar din alte activităţi de exploatare </t>
  </si>
  <si>
    <t>Plăţi în numerar către furnizorii de bunuri şi servicii</t>
  </si>
  <si>
    <t>Plăţi în numerar către şi în numele angajaţilor</t>
  </si>
  <si>
    <t>Plăţi în numerar aferente altor cheltuieli de exploatare</t>
  </si>
  <si>
    <t>Intrări/ieşiri  de numerar din activităţile de exploatare</t>
  </si>
  <si>
    <t>Impozitarea</t>
  </si>
  <si>
    <t>Fluxuri de numerar din activităţile de investiţie</t>
  </si>
  <si>
    <t>Intrări/ieşiri  de numerar din activităţile de investiţie</t>
  </si>
  <si>
    <t>Fluxuri de numerar din activităţile de finanţare</t>
  </si>
  <si>
    <t>Intrări/ieşiri  de numerar din activităţile de finanţare</t>
  </si>
  <si>
    <t>Creşteri/descreşteri  de numerar nete</t>
  </si>
  <si>
    <t>Sold la inceputul perioadei</t>
  </si>
  <si>
    <t xml:space="preserve">      Sold la sfarsitul perioadei</t>
  </si>
  <si>
    <t>Observaţii referitoare la datoriile restante la 31 decembrie 2010</t>
  </si>
  <si>
    <t>[Nume Club]</t>
  </si>
  <si>
    <t>Taxa pe Valoare Adaugata (TVA)</t>
  </si>
  <si>
    <t>Sumă totală datorată</t>
  </si>
  <si>
    <t>NESCADENT</t>
  </si>
  <si>
    <t>Subtotal 3</t>
  </si>
  <si>
    <t>(m)</t>
  </si>
  <si>
    <t>Valoarea totală este reconciliată cu valoarea deprecierii jucătorilor, înregistrată în contul de profit şi pierderi şi/sau în bilanţul situaţiilor financiare anuale.</t>
  </si>
  <si>
    <t>Valoarea totală este reconciliată cu profitul sau pierderile din cedarea de jucători, înregistrate în situaţiile anuale.</t>
  </si>
  <si>
    <t>Valoarea totală este reconciliată cu valoarea neta contabilă a imobilizărilor necorporale (jucători), înregistrată în bilanţul situaţiilor financiare anuale.</t>
  </si>
  <si>
    <t>Creanţe rezultate din transferuri/imprumuturi de jucători</t>
  </si>
  <si>
    <t>Datorii rezultate din transferuri/imprumuturi de jucători</t>
  </si>
  <si>
    <t>Sumă totală de incasat</t>
  </si>
  <si>
    <t>(h)= (f) - (g)</t>
  </si>
  <si>
    <t>(d)</t>
  </si>
  <si>
    <t xml:space="preserve"> coloana (e)</t>
  </si>
  <si>
    <t xml:space="preserve"> coloana (i)</t>
  </si>
  <si>
    <t>Numele angajatului</t>
  </si>
  <si>
    <t>Postul/funcţia angajatului</t>
  </si>
  <si>
    <t>Data angajării</t>
  </si>
  <si>
    <t>Data scadentei</t>
  </si>
  <si>
    <t xml:space="preserve">Data încetării raporturilor de muncă </t>
  </si>
  <si>
    <t>TOTAL</t>
  </si>
  <si>
    <t>EFECTIV</t>
  </si>
  <si>
    <t>3 luni</t>
  </si>
  <si>
    <t>Denumire obligatie fiscala</t>
  </si>
  <si>
    <t>NOTA 3</t>
  </si>
  <si>
    <t>NOTA 4</t>
  </si>
  <si>
    <t>NOTA 5</t>
  </si>
  <si>
    <t>NOTA 6</t>
  </si>
  <si>
    <t>NOTA 7</t>
  </si>
  <si>
    <t>NOTA 8</t>
  </si>
  <si>
    <t>NOTA 10</t>
  </si>
  <si>
    <t>NOTA 9</t>
  </si>
  <si>
    <t>NOTA 12</t>
  </si>
  <si>
    <t>NOTA 13</t>
  </si>
  <si>
    <t>NOTA 17</t>
  </si>
  <si>
    <t>NOTA 18</t>
  </si>
  <si>
    <t>NOTA 19</t>
  </si>
  <si>
    <t>NOTA 20</t>
  </si>
  <si>
    <t>Imprumuturi</t>
  </si>
  <si>
    <t>Sold la sfarsitul perioadei</t>
  </si>
  <si>
    <t>Profit/(pierderi) din cedarea activelor - altele</t>
  </si>
  <si>
    <t>Venituri (+)</t>
  </si>
  <si>
    <t>Cheltuieli (-)</t>
  </si>
  <si>
    <r>
      <t xml:space="preserve">Profit/(pierdere) </t>
    </r>
    <r>
      <rPr>
        <sz val="10"/>
        <color indexed="8"/>
        <rFont val="Times New Roman"/>
        <family val="1"/>
      </rPr>
      <t>financiara</t>
    </r>
  </si>
  <si>
    <t>Încasări în numerar din vânzarea de jucători (+)</t>
  </si>
  <si>
    <t>Plăţi în numerar pentru achiziţia de jucători (-)</t>
  </si>
  <si>
    <t>Încasări în numerar din vânzarea altor active imobilizate (+)</t>
  </si>
  <si>
    <t>Încasări în numerar din vânzarea investiţiilor financiare (+)</t>
  </si>
  <si>
    <t>Plăţi în numerar pentru achiziţionarea altor active imobilizate (-)</t>
  </si>
  <si>
    <t>Plăţi în numerar pentru achiziţionarea de investiţii financiare (-)</t>
  </si>
  <si>
    <t>Încasări în numerar din majorări de capital (+)</t>
  </si>
  <si>
    <t>Încasări în numerar din acordarea de împrumuturi pe termen scurt sau lung de la actionari sau parti afiliate (+)</t>
  </si>
  <si>
    <t>Plăţi în numerar pentru rambursarea sumelor împrumutate (-)</t>
  </si>
  <si>
    <t>Plăţi în numerar pentru rambursarea sumelor împrumutate de la actionari sau parti afiliate (-)</t>
  </si>
  <si>
    <t>Încasări în numerar din împrumuturi (+)</t>
  </si>
  <si>
    <t>Alte incasari (+) / plati (-) din activitati de finantare</t>
  </si>
  <si>
    <t>Alte incasari (+) / plati (-) din activitati de investitie</t>
  </si>
  <si>
    <t>Alti sponsori</t>
  </si>
  <si>
    <t>Publicitate</t>
  </si>
  <si>
    <t>Sponsori principal</t>
  </si>
  <si>
    <t>TOTAL ACTIVE</t>
  </si>
  <si>
    <t>TOTAL DATORII</t>
  </si>
  <si>
    <t>TOTAL DATORII SI CAPITALURI PROPRII</t>
  </si>
  <si>
    <t>Accesorii</t>
  </si>
  <si>
    <t>Alte accesorii</t>
  </si>
  <si>
    <t>Jucătorul 5</t>
  </si>
  <si>
    <t>Data nasterii</t>
  </si>
  <si>
    <t>Forma de legitimare</t>
  </si>
  <si>
    <t>Achizitie</t>
  </si>
  <si>
    <t>Imprumut</t>
  </si>
  <si>
    <t>Fara costuri</t>
  </si>
  <si>
    <t>Legitimat</t>
  </si>
  <si>
    <t>Detalii referitoare la jucătorii legitimati</t>
  </si>
  <si>
    <t>Detalii referitoare la jucătorii achizitionati</t>
  </si>
  <si>
    <t>Cost total de achizitie
(exclusiv TVA)</t>
  </si>
  <si>
    <t>Cost imprumut
(exclusiv TVA)</t>
  </si>
  <si>
    <t>Valoarea Subtotal 2 este reconciliata cu Venituri din cedarea jucatorilor Tabelul cu Jucatori achizitionati - coloana (l)</t>
  </si>
  <si>
    <t>2. Personalului administrativ, tehnic, medical şi de ordine şi siguranţă care se încadrează la definiţiile din articolele 27-32 şi 34-38.</t>
  </si>
  <si>
    <t>A. ANGAJATI CONFORM DEFINITIILOR DE LA ART. 47.4</t>
  </si>
  <si>
    <t>Subtotal Angajati art. 47.4 (1.+2.)</t>
  </si>
  <si>
    <t>B. Alti angajati</t>
  </si>
  <si>
    <t>TOTAL ANGAJATI (A.+B.)</t>
  </si>
  <si>
    <t>Explicatie</t>
  </si>
  <si>
    <t>Salariu noiembrie</t>
  </si>
  <si>
    <t>Salariu octombrie</t>
  </si>
  <si>
    <t>Salariu decembrie</t>
  </si>
  <si>
    <t>B. Alte Datorii fiscale</t>
  </si>
  <si>
    <t>Subtotal Datorii art. 47</t>
  </si>
  <si>
    <t>6 luni</t>
  </si>
  <si>
    <t>LEI sau echivalent LEI</t>
  </si>
  <si>
    <t>TABEL REFERITOR LA JUCATORII ACHIZIONATI</t>
  </si>
  <si>
    <t>TABEL REFERITOR LA JUCATORII LEGITIMATI</t>
  </si>
  <si>
    <t>TABEL REFERITOR LA DATORII IN LEGATURA CU TRANSFERURILE</t>
  </si>
  <si>
    <t>TABEL REFERITOR LA CREANTE IN LEGATURA CU TRANSFERURILE</t>
  </si>
  <si>
    <t>TABEL REFERITOR LA DATORII CATRE ANGAJATI</t>
  </si>
  <si>
    <t>TABEL REFERITOR LA DATORII CATRE AUTORITATILE FISCALE</t>
  </si>
  <si>
    <t>A. Datorii art. 47</t>
  </si>
  <si>
    <t>Reconciliere:</t>
  </si>
  <si>
    <t>Accesorii TVA</t>
  </si>
  <si>
    <t>Accesorii impozit pe profit</t>
  </si>
  <si>
    <t>Venituri UEFA</t>
  </si>
  <si>
    <t xml:space="preserve">Drepturi de difuzare si premii/bonusuri </t>
  </si>
  <si>
    <t>Venituri solidaritate</t>
  </si>
  <si>
    <t>Subventii, donatii si alte venituri FRF/LPF</t>
  </si>
  <si>
    <t>Subventii, donatii si alte venituri autoritati stat/locale</t>
  </si>
  <si>
    <t>Subventii si donatii parti afiliate</t>
  </si>
  <si>
    <t>Alte subventii si donatii</t>
  </si>
  <si>
    <t>Venituri din activitati in afara fotbalului</t>
  </si>
  <si>
    <t>Organizare meciuri, deplasari si cantonamente</t>
  </si>
  <si>
    <t>Cheltuieli aferente activitatilor comerciale</t>
  </si>
  <si>
    <t>Cheltuieli salariale jucatori</t>
  </si>
  <si>
    <t>Cheltuieli cu contributii si taxe jucatori</t>
  </si>
  <si>
    <t>Cheltuieli cu colaboratorii jucatori (prestarii servicii)</t>
  </si>
  <si>
    <t>Alte beneficii acordate jucatorilor</t>
  </si>
  <si>
    <t>Total cheltuieli de personal cu jucatorii</t>
  </si>
  <si>
    <t>Cheltuieli salariale alti angajati</t>
  </si>
  <si>
    <t>Cheltuieli cu contributii si taxe alti angajati</t>
  </si>
  <si>
    <t>Cheltuieli cu colaboratorii alti angajati (prestarii servicii)</t>
  </si>
  <si>
    <t>Alte beneficii acordate altor angajati</t>
  </si>
  <si>
    <t>Total cheltuieli de personal cu alti angajati</t>
  </si>
  <si>
    <t>Investiţii si alte active pe termen lung</t>
  </si>
  <si>
    <t>NOTA 16</t>
  </si>
  <si>
    <t>Investiţii</t>
  </si>
  <si>
    <t>Alte creanţe</t>
  </si>
  <si>
    <t>Alte Imobilizari financiare</t>
  </si>
  <si>
    <t>Datorii faţă de angajaţi</t>
  </si>
  <si>
    <t>Datorii faţă de autoritaţile fiscale</t>
  </si>
  <si>
    <t>Datorii fata de jucatori</t>
  </si>
  <si>
    <t>NOTA 21</t>
  </si>
  <si>
    <t>NOTA 23</t>
  </si>
  <si>
    <t>Alte datorii catre autoritatile fiscale</t>
  </si>
  <si>
    <t>Datorii fata de "angajati" (art. 47.3) mai putin jucatorii</t>
  </si>
  <si>
    <t>Datorii in legatura cu "angajatii" (art. 47)</t>
  </si>
  <si>
    <t>Total datorii in legatura cu "angajatii"</t>
  </si>
  <si>
    <t>Datorii in legatura cu alti angajati</t>
  </si>
  <si>
    <t xml:space="preserve">Amortizări si Deprecieri în exerciţiul </t>
  </si>
  <si>
    <t xml:space="preserve">  (h) = (e)+(f)-(g)</t>
  </si>
  <si>
    <t xml:space="preserve">(i)=(a)-(e) </t>
  </si>
  <si>
    <t xml:space="preserve">(j)=(d)-(h) </t>
  </si>
  <si>
    <t xml:space="preserve">(k) </t>
  </si>
  <si>
    <t>(c)=(a)+(b)</t>
  </si>
  <si>
    <t>Diferente de curs valutar</t>
  </si>
  <si>
    <t>(f)=(c)+(d)+(e)</t>
  </si>
  <si>
    <t>Taxe de transfer/
imprumut  achitate fostului club şi/sau datorate</t>
  </si>
  <si>
    <t>RESTANT</t>
  </si>
  <si>
    <t>Data platii</t>
  </si>
  <si>
    <t>Valoarea Subtotal 2 este reconciliata cu valorile de achizitie din Tabelul cu Jucatori achizitionati (coloana b)</t>
  </si>
  <si>
    <t xml:space="preserve"> coloana (c)</t>
  </si>
  <si>
    <t>(h) = (f)-(g)</t>
  </si>
  <si>
    <t>Plati ulterioare</t>
  </si>
  <si>
    <t>(n)</t>
  </si>
  <si>
    <t>(o)</t>
  </si>
  <si>
    <t>(p)</t>
  </si>
  <si>
    <t xml:space="preserve"> coloana (h)</t>
  </si>
  <si>
    <t>Către cluburi de fotbal</t>
  </si>
  <si>
    <t>Datorii catre alte parti</t>
  </si>
  <si>
    <t>Total datorii din transferuri</t>
  </si>
  <si>
    <t>Total datorii catre cluburi/federatii</t>
  </si>
  <si>
    <t>Solidaritate/indemnizatie de formare</t>
  </si>
  <si>
    <t>(c)= (a)+(b)</t>
  </si>
  <si>
    <t>Total venituri inregistrate</t>
  </si>
  <si>
    <t>Datele scadente</t>
  </si>
  <si>
    <t>Sume de incasat / incasate</t>
  </si>
  <si>
    <t>Creante</t>
  </si>
  <si>
    <t xml:space="preserve">Transfer necondiţionat / taxă de împrumut </t>
  </si>
  <si>
    <t>Esalonare sume</t>
  </si>
  <si>
    <t>(i)= (h)</t>
  </si>
  <si>
    <t>Document de plata</t>
  </si>
  <si>
    <t>OP</t>
  </si>
  <si>
    <t>Suma de plata</t>
  </si>
  <si>
    <t>Scadenta</t>
  </si>
  <si>
    <t>Suma datorate au fost platite astfel:</t>
  </si>
  <si>
    <t>OP 122</t>
  </si>
  <si>
    <t>DP 78</t>
  </si>
  <si>
    <t>OP 25</t>
  </si>
  <si>
    <t>Sume aferente datoriilor curente:</t>
  </si>
  <si>
    <t>Sume aferente reesalonarilor la plata:</t>
  </si>
  <si>
    <t>[Denumire obligatie 1]</t>
  </si>
  <si>
    <t>[Denumire obligatie 2]</t>
  </si>
  <si>
    <t>[Denumire obligatie 3]</t>
  </si>
  <si>
    <t>OP 70</t>
  </si>
  <si>
    <t>OP 90</t>
  </si>
  <si>
    <t>OP 120</t>
  </si>
  <si>
    <t xml:space="preserve"> coloana (b)</t>
  </si>
  <si>
    <t>Încasări în numerar din venituri UEFA</t>
  </si>
  <si>
    <t>(k)</t>
  </si>
  <si>
    <t>(q)</t>
  </si>
  <si>
    <t>Taxe si contributii salariale alti angajati</t>
  </si>
  <si>
    <t>Accesorii aferente taxelor si contributiilor referitoare la alti angajati</t>
  </si>
  <si>
    <t xml:space="preserve">Cheltuieli cu impozitul pe profit </t>
  </si>
  <si>
    <t>REESALONAT</t>
  </si>
  <si>
    <t>Chirii si alte costuri aferente stadion si facilitati de antrenament</t>
  </si>
  <si>
    <t>Cheltuieli aferente activitatilor in afara fotbalului</t>
  </si>
  <si>
    <t>Contract reziliat</t>
  </si>
  <si>
    <t>Contract expirat</t>
  </si>
  <si>
    <t>Valoarea totală cost de achizitie este reconciliată cu valoarea din Tabel legitimati (Achizitii + Report)</t>
  </si>
  <si>
    <t>(r)</t>
  </si>
  <si>
    <t>(s)</t>
  </si>
  <si>
    <t>TABEL REFERITOR LA DATORII IN LEGATURA CU TRANSFERURILE -PLATI ULTERIOARE</t>
  </si>
  <si>
    <t>(m) = (h)-(i) = (m)+(o)+(l)</t>
  </si>
  <si>
    <t>Sume datorate</t>
  </si>
  <si>
    <t>Sume platite</t>
  </si>
  <si>
    <t>Jucătorul 6</t>
  </si>
  <si>
    <t>Jucătorul 7</t>
  </si>
  <si>
    <t>Jucătorul 8</t>
  </si>
  <si>
    <t>Jucătorul 9</t>
  </si>
  <si>
    <t>Jucătorul 10</t>
  </si>
  <si>
    <t>Jucătorul 11</t>
  </si>
  <si>
    <t>Jucătorul 12</t>
  </si>
  <si>
    <t>Jucători achiziţionaţi</t>
  </si>
  <si>
    <t xml:space="preserve"> coloana (a)</t>
  </si>
  <si>
    <t>Valoarea totala este reconciliata cu suma din Tabel Transferuri - coloana (r)</t>
  </si>
  <si>
    <t>SUMA RESTANTA:</t>
  </si>
  <si>
    <t>LITIGIU</t>
  </si>
  <si>
    <t>(g)=(a)-(d)-(f)</t>
  </si>
  <si>
    <t>Valoarea totala este reconciliata cu suma din Tabel Transferuri - coloana (s)</t>
  </si>
  <si>
    <t>SUMA RESTANTA 31 martie:</t>
  </si>
  <si>
    <t>SUMA RESTANTA 30 aprilie:</t>
  </si>
  <si>
    <t xml:space="preserve"> coloana (g)</t>
  </si>
  <si>
    <t>[Nume 3]</t>
  </si>
  <si>
    <t>[Nume 4]</t>
  </si>
  <si>
    <t>[Nume 5]</t>
  </si>
  <si>
    <t>[Nume 6]</t>
  </si>
  <si>
    <t>Scadenta sume reesalonate</t>
  </si>
  <si>
    <t>(t)</t>
  </si>
  <si>
    <t>TABEL REFERITOR LA DATORII CATRE ANGAJATI - PLATI ULTERIOARE</t>
  </si>
  <si>
    <t>(l)=(e)-(h)</t>
  </si>
  <si>
    <t>1. Jucatori</t>
  </si>
  <si>
    <t>Valoarea totala este reconciliata cu suma din Tabel Angajati - coloana (m)</t>
  </si>
  <si>
    <t>Valoarea totala este reconciliata cu suma din Tabel Transferuri - coloana (m)</t>
  </si>
  <si>
    <t>(k)=(e)-(h)-(j)</t>
  </si>
  <si>
    <t>(g)=(b)-(d)</t>
  </si>
  <si>
    <t>CONTINGENT</t>
  </si>
  <si>
    <t>Costuri aferente veniturilor din vânzări/costuri cu materialele</t>
  </si>
  <si>
    <t>Cheltuieli privind beneficiile pentru angajaţi</t>
  </si>
  <si>
    <t>Cheltuieli cu amortizarea drepturilor de legitimare (jucatori)</t>
  </si>
  <si>
    <t>Profit/(pierderi) din cedarea activelor - drepturi de legitimare</t>
  </si>
  <si>
    <t>Profit/(pierderi) din cedarea altor active</t>
  </si>
  <si>
    <t>Total Profit/(pierderi)</t>
  </si>
  <si>
    <t>Venituri din cedarea activelor - drepturi de legitimare (+)</t>
  </si>
  <si>
    <t>Valoarea neamortizata a drepturilor cedate (-)</t>
  </si>
  <si>
    <t>Onorarii/comisioane aferente veniturilor din cedare (-)</t>
  </si>
  <si>
    <t>Onorariile/comisioanele agenţilor/intermediarilor (necapitalizate)</t>
  </si>
  <si>
    <t>Cheltuieli contributii/compensatii de solidaritate/formare/promovare</t>
  </si>
  <si>
    <t>Taxe si penalitati</t>
  </si>
  <si>
    <t>Cheltuieli cu compensatii/despagubiri (litigii)</t>
  </si>
  <si>
    <t>Capital social</t>
  </si>
  <si>
    <t>Rezerve</t>
  </si>
  <si>
    <t>Rezultat reportat</t>
  </si>
  <si>
    <t>Total Capital propriu</t>
  </si>
  <si>
    <t xml:space="preserve">(l) </t>
  </si>
  <si>
    <t>(m) = (k) - (l) + (g)</t>
  </si>
  <si>
    <t>Onorarii/comisioane aferente veniturilor din cedare</t>
  </si>
  <si>
    <t>Cheltuieli cu impozitul pe profit</t>
  </si>
  <si>
    <t>Profit/(pierderi) din cedarea activelor - drepturi legitimare</t>
  </si>
  <si>
    <t>01.01.2017-</t>
  </si>
  <si>
    <t>31.12.2016</t>
  </si>
  <si>
    <t>Profit/(pierdere) financiara</t>
  </si>
  <si>
    <t>Venituri/elemente similare veniturilor nemonetare</t>
  </si>
  <si>
    <t>Venituri din reducerea datoriilor (insolventa)</t>
  </si>
  <si>
    <t>Cheltuieli cu activităţi de dezvoltare a sectorului de juniori</t>
  </si>
  <si>
    <t>Cheltuieli cu activităţi de dezvoltare a comunităţii</t>
  </si>
  <si>
    <t>Cheltuieli cu activităţi legate de fotbalul feminin</t>
  </si>
  <si>
    <t>Costuri/elemente similare nemonetare</t>
  </si>
  <si>
    <t>Creanţe la alte societăţi din cadrul grupului şi părţi legate</t>
  </si>
  <si>
    <t>Datorii faţă de societăţile din cadrul grupului şi alte părţi legate</t>
  </si>
  <si>
    <t>Tabelul cuprinde toţi jucătorii legitimaţi de solicitantul de licenţă oricând pe parcursul perioadei de raportare.</t>
  </si>
  <si>
    <t xml:space="preserve">Tabelul cuprinde toţi jucătorii legitimaţi de solicitantul de licenţă oricând pe parcursul perioadei de raportare şi pentru care au fost suportate costuri directe de achiziţie (pe parcursul perioadei de raportare sau al perioadelor de raportare anterioare) şi toţi jucătorii pentru care s-au înregistrat venituri/profit (sau pierderi) din transferuri (pe parcursul perioadei de raportare).
</t>
  </si>
  <si>
    <t>01.01.2018-</t>
  </si>
  <si>
    <t>01.04.2018-</t>
  </si>
  <si>
    <t>31.03.2018</t>
  </si>
  <si>
    <t>30.06.2018</t>
  </si>
  <si>
    <t>31.12.2017</t>
  </si>
  <si>
    <t>Cheltuieli cu activități legate de futsal</t>
  </si>
  <si>
    <t>Cheltuieli de personal cu jucatorii</t>
  </si>
  <si>
    <t>Cheltuieli cu alti angajati</t>
  </si>
  <si>
    <t>Cheltuieli de personal cu jucatorii - juniori</t>
  </si>
  <si>
    <t>Personal cu activitate in sectorul juniori</t>
  </si>
  <si>
    <t>Personal cu activitate in fotbalul feminin</t>
  </si>
  <si>
    <t>Personal cu activitate in futsal</t>
  </si>
  <si>
    <t>Încasări în numerar din subventii, donatii si alte venituri autoritati stat/locale</t>
  </si>
  <si>
    <t>Anul financiar 2018</t>
  </si>
  <si>
    <t>01.07.2018-</t>
  </si>
  <si>
    <t>01.01.2019-</t>
  </si>
  <si>
    <t>31.12.2018</t>
  </si>
  <si>
    <t>30.06.2019</t>
  </si>
  <si>
    <t>Anul 2019</t>
  </si>
  <si>
    <t>01.04.2019-</t>
  </si>
  <si>
    <t>31.03.2019</t>
  </si>
  <si>
    <t>01.10.2018-</t>
  </si>
  <si>
    <t>30.09.2018</t>
  </si>
  <si>
    <t>Suma ramasa de plata la 31 martie 2018</t>
  </si>
  <si>
    <t>Observaţii referitoare la datoriile la 31 martie 2018</t>
  </si>
  <si>
    <t>Sumă platită pana la 
30 aprilie 2018</t>
  </si>
  <si>
    <t>Sume datorata la 
30 aprilie 2018</t>
  </si>
  <si>
    <t>Observaţii referitoare la datoriile la 30 aprilie 2018</t>
  </si>
  <si>
    <t>Contingente / litigii 
la 31 mar 2018</t>
  </si>
  <si>
    <t>Suma platita pana la 31 martie 2018</t>
  </si>
  <si>
    <t>Suma platita pana la 
31 mar 2018</t>
  </si>
  <si>
    <t>Suma datorată la 31 dec 2017</t>
  </si>
  <si>
    <t>Contingente / litigii 
la 31 dec 2017</t>
  </si>
  <si>
    <t>Valoarea Subtotal Angajati art.47.4 este reconciliata cu suma prezentata in Situatiile financiare 2017</t>
  </si>
  <si>
    <t>Valoarea Totala este reconciliata cu suma prezentata in Situatiile financiare 2017</t>
  </si>
  <si>
    <t>Situatia la 31 decembrie 2017</t>
  </si>
  <si>
    <t>Jucători legitimati inainte de 01.01.2017</t>
  </si>
  <si>
    <t>Jucători legitimati in perioada  01.01.2017-31.12.2017</t>
  </si>
  <si>
    <t>Achiziţii
2017</t>
  </si>
  <si>
    <t>Cesiuni
2017</t>
  </si>
  <si>
    <t>Jucători achiziţionaţi inainte de 01.01.2017</t>
  </si>
  <si>
    <t>Sume datorate la 31 martie 2018</t>
  </si>
  <si>
    <t>Datorii contingente / litigii 
la 31 mar 2018</t>
  </si>
  <si>
    <t>Observaţii referitoare la datoriile  neachitate la 31 martie 2018</t>
  </si>
  <si>
    <t>Sumă platită pana la 31 martie 2018</t>
  </si>
  <si>
    <t>Sumă totală datorată la 31 martie 2018, din care:</t>
  </si>
  <si>
    <t>Sume angajate si platite/datorate pana la 31 decembrie 2017</t>
  </si>
  <si>
    <t>Datorii contingente / litigii 
la 31 dec 2017</t>
  </si>
  <si>
    <t>Sumă totală capitalizată
/angajată la 31 decembrie 2017</t>
  </si>
  <si>
    <t>Sumă totală platită pana la 31 decembrie 2017</t>
  </si>
  <si>
    <t>Sumă totală datorată la 31 decembrie 2017</t>
  </si>
  <si>
    <t>Jucători achiziţionaţi inainte de 1-Ian-2017</t>
  </si>
  <si>
    <t>Jucători achiziţionaţi in 2017</t>
  </si>
  <si>
    <t>Valoarea Totala este reconciliata cu " Datorii rezultate din transferuri de jucători" din Bilantul la 31 dec 2017</t>
  </si>
  <si>
    <t>Sumă totală datorată la 30 aprilie 2018, catre cluburile de fotbal:</t>
  </si>
  <si>
    <t>Observaţii referitoare la datoriile  neachitate la 30 aprilie 2018</t>
  </si>
  <si>
    <t>Sumă totală datorată la 31 martie 2018, catre cluburile de fotbal:</t>
  </si>
  <si>
    <t>Suma totală încasată înainte de 31 decembrie 2017</t>
  </si>
  <si>
    <t>Sume de incasat la 31 decembrie 2017</t>
  </si>
  <si>
    <t>Jucători transferaţi inainte de 1-Ian-2017</t>
  </si>
  <si>
    <t>Jucători transferaţi in 2017</t>
  </si>
  <si>
    <t>Valoarea Totala este reconciliata cu " Creante rezultate din transferuri/imprumuturi de jucători" din Bilantul la 31 dec 2017</t>
  </si>
  <si>
    <t>Sume datorate 
la 31 decembrie 2017</t>
  </si>
  <si>
    <t>apr 2017-dec 2018</t>
  </si>
  <si>
    <t>Sume datorate 
la 31 martie 2018</t>
  </si>
  <si>
    <t>Observatii</t>
  </si>
  <si>
    <t>Suma platita pana la 30 aprilie 2018</t>
  </si>
  <si>
    <t>Suma ramasa de plata la 30 aprilie2018</t>
  </si>
  <si>
    <t>(h)=(b)-(e)</t>
  </si>
  <si>
    <t>Valoarea  restanta este reconciliata cu suma din Tabel datorii- coloana (h)</t>
  </si>
  <si>
    <t>Valoarea totala datorata este reconciliata cu suma din Tabel datorii- coloana (h)</t>
  </si>
  <si>
    <t>Jucători achiziţionaţi in perioada  01.01 - 31.12.2017</t>
  </si>
  <si>
    <t>CONTUL DE PROFIT ȘI PIERDERE</t>
  </si>
  <si>
    <t>SITUAȚIA FLUXULUI DE TREZORERIE</t>
  </si>
  <si>
    <t>BILANȚ CONTABIL</t>
  </si>
  <si>
    <t>CONTUL DE PROFIT ȘI PIERDERE PROGNOZAT</t>
  </si>
  <si>
    <t>SITUAȚIA FLUXULUI DE TREZORERIE PROGNOZAT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</si>
</sst>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_(* #,##0.0_);_(* \(#,##0.0\);_(* &quot;-&quot;??_);_(@_)"/>
    <numFmt numFmtId="166" formatCode="[$-409]d/mmm/yy;@"/>
  </numFmts>
  <fonts count="34" x14ac:knownFonts="1">
    <font>
      <sz val="10"/>
      <color theme="1"/>
      <name val="Trebuchet MS"/>
      <family val="2"/>
    </font>
    <font>
      <sz val="10"/>
      <color indexed="8"/>
      <name val="Times New Roman"/>
      <family val="1"/>
    </font>
    <font>
      <sz val="10"/>
      <color theme="1"/>
      <name val="Trebuchet MS"/>
      <family val="2"/>
    </font>
    <font>
      <sz val="10"/>
      <color theme="1"/>
      <name val="Times New Roman"/>
      <family val="1"/>
    </font>
    <font>
      <b/>
      <sz val="10"/>
      <color theme="1"/>
      <name val="Times New Roman"/>
      <family val="1"/>
    </font>
    <font>
      <sz val="11"/>
      <color theme="1"/>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b/>
      <sz val="10"/>
      <color rgb="FF000000"/>
      <name val="Calibri"/>
      <family val="2"/>
      <scheme val="minor"/>
    </font>
    <font>
      <sz val="10"/>
      <color rgb="FF000000"/>
      <name val="Calibri"/>
      <family val="2"/>
      <scheme val="minor"/>
    </font>
    <font>
      <b/>
      <sz val="8"/>
      <color rgb="FF000000"/>
      <name val="Calibri"/>
      <family val="2"/>
      <scheme val="minor"/>
    </font>
    <font>
      <sz val="10"/>
      <name val="Calibri"/>
      <family val="2"/>
      <scheme val="minor"/>
    </font>
    <font>
      <b/>
      <sz val="12"/>
      <color theme="1"/>
      <name val="Calibri"/>
      <family val="2"/>
      <scheme val="minor"/>
    </font>
    <font>
      <sz val="10"/>
      <color rgb="FF000000"/>
      <name val="Times New Roman"/>
      <family val="1"/>
    </font>
    <font>
      <sz val="11"/>
      <color theme="1"/>
      <name val="Times New Roman"/>
      <family val="1"/>
    </font>
    <font>
      <b/>
      <sz val="11"/>
      <color theme="1"/>
      <name val="Times New Roman"/>
      <family val="1"/>
    </font>
    <font>
      <sz val="10"/>
      <color rgb="FFFF0000"/>
      <name val="Times New Roman"/>
      <family val="1"/>
    </font>
    <font>
      <b/>
      <sz val="10"/>
      <color rgb="FFFF0000"/>
      <name val="Calibri"/>
      <family val="2"/>
      <scheme val="minor"/>
    </font>
    <font>
      <b/>
      <sz val="10"/>
      <name val="Calibri"/>
      <family val="2"/>
      <scheme val="minor"/>
    </font>
    <font>
      <b/>
      <sz val="12"/>
      <color rgb="FF000000"/>
      <name val="Calibri"/>
      <family val="2"/>
      <scheme val="minor"/>
    </font>
    <font>
      <b/>
      <sz val="10"/>
      <color rgb="FF000000"/>
      <name val="Times New Roman"/>
      <family val="1"/>
    </font>
    <font>
      <b/>
      <sz val="10"/>
      <color theme="3"/>
      <name val="Calibri"/>
      <family val="2"/>
      <scheme val="minor"/>
    </font>
    <font>
      <sz val="10"/>
      <color theme="3"/>
      <name val="Calibri"/>
      <family val="2"/>
      <scheme val="minor"/>
    </font>
    <font>
      <b/>
      <sz val="12"/>
      <color theme="3"/>
      <name val="Calibri"/>
      <family val="2"/>
      <scheme val="minor"/>
    </font>
    <font>
      <sz val="11"/>
      <color rgb="FFFF0000"/>
      <name val="Times New Roman"/>
      <family val="1"/>
    </font>
    <font>
      <sz val="11"/>
      <name val="Times New Roman"/>
      <family val="1"/>
    </font>
    <font>
      <b/>
      <sz val="10"/>
      <name val="Times New Roman"/>
      <family val="1"/>
    </font>
    <font>
      <sz val="10"/>
      <name val="Times New Roman"/>
      <family val="1"/>
    </font>
    <font>
      <b/>
      <sz val="11"/>
      <name val="Times New Roman"/>
      <family val="1"/>
    </font>
    <font>
      <i/>
      <sz val="11"/>
      <name val="Times New Roman"/>
      <family val="1"/>
    </font>
    <font>
      <sz val="11"/>
      <name val="Calibri"/>
      <family val="2"/>
    </font>
    <font>
      <sz val="11"/>
      <color rgb="FFFF0000"/>
      <name val="Arial"/>
      <family val="2"/>
    </font>
    <font>
      <sz val="11"/>
      <color theme="1"/>
      <name val="Trebuchet MS"/>
      <family val="2"/>
    </font>
  </fonts>
  <fills count="8">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6" tint="0.59999389629810485"/>
        <bgColor indexed="64"/>
      </patternFill>
    </fill>
  </fills>
  <borders count="89">
    <border>
      <left/>
      <right/>
      <top/>
      <bottom/>
      <diagonal/>
    </border>
    <border>
      <left style="medium">
        <color indexed="64"/>
      </left>
      <right style="medium">
        <color indexed="64"/>
      </right>
      <top/>
      <bottom/>
      <diagonal/>
    </border>
    <border>
      <left style="thin">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double">
        <color indexed="64"/>
      </bottom>
      <diagonal/>
    </border>
    <border>
      <left style="medium">
        <color indexed="64"/>
      </left>
      <right/>
      <top/>
      <bottom style="double">
        <color indexed="64"/>
      </bottom>
      <diagonal/>
    </border>
    <border>
      <left/>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top/>
      <bottom style="thin">
        <color indexed="64"/>
      </bottom>
      <diagonal/>
    </border>
    <border>
      <left/>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top style="thin">
        <color indexed="64"/>
      </top>
      <bottom/>
      <diagonal/>
    </border>
  </borders>
  <cellStyleXfs count="6">
    <xf numFmtId="0" fontId="0" fillId="0" borderId="0"/>
    <xf numFmtId="43" fontId="2" fillId="0" borderId="0" applyFont="0" applyFill="0" applyBorder="0" applyAlignment="0" applyProtection="0"/>
    <xf numFmtId="0" fontId="33" fillId="0" borderId="0"/>
    <xf numFmtId="43" fontId="33" fillId="0" borderId="0" applyFont="0" applyFill="0" applyBorder="0" applyAlignment="0" applyProtection="0"/>
    <xf numFmtId="0" fontId="2" fillId="0" borderId="0"/>
    <xf numFmtId="43" fontId="2" fillId="0" borderId="0" applyFont="0" applyFill="0" applyBorder="0" applyAlignment="0" applyProtection="0"/>
  </cellStyleXfs>
  <cellXfs count="859">
    <xf numFmtId="0" fontId="0" fillId="0" borderId="0" xfId="0"/>
    <xf numFmtId="0" fontId="3" fillId="0" borderId="0" xfId="0" applyFont="1"/>
    <xf numFmtId="0" fontId="3" fillId="0" borderId="0" xfId="0" applyFont="1" applyBorder="1" applyAlignment="1">
      <alignment horizontal="right" vertical="top" wrapText="1"/>
    </xf>
    <xf numFmtId="0" fontId="3" fillId="0" borderId="1" xfId="0" applyFont="1" applyBorder="1" applyAlignment="1">
      <alignment vertical="top" wrapText="1"/>
    </xf>
    <xf numFmtId="0" fontId="4" fillId="0" borderId="2" xfId="0" applyFont="1" applyBorder="1" applyAlignment="1">
      <alignment horizontal="right" vertical="top" wrapText="1"/>
    </xf>
    <xf numFmtId="0" fontId="3" fillId="0" borderId="3" xfId="0" applyFont="1" applyBorder="1"/>
    <xf numFmtId="0" fontId="4" fillId="0" borderId="4" xfId="0" applyFont="1" applyBorder="1" applyAlignment="1">
      <alignment horizontal="center"/>
    </xf>
    <xf numFmtId="0" fontId="3" fillId="0" borderId="5" xfId="0" applyFont="1" applyBorder="1"/>
    <xf numFmtId="0" fontId="4" fillId="0" borderId="1" xfId="0" applyFont="1" applyBorder="1" applyAlignment="1">
      <alignment horizontal="center"/>
    </xf>
    <xf numFmtId="0" fontId="3" fillId="0" borderId="6" xfId="0" applyFont="1" applyBorder="1" applyAlignment="1">
      <alignment horizontal="center"/>
    </xf>
    <xf numFmtId="0" fontId="3" fillId="0" borderId="0" xfId="0" applyFont="1" applyBorder="1" applyAlignment="1">
      <alignment horizontal="center"/>
    </xf>
    <xf numFmtId="0" fontId="4" fillId="0" borderId="7" xfId="0" applyFont="1" applyBorder="1" applyAlignment="1">
      <alignment horizontal="center"/>
    </xf>
    <xf numFmtId="0" fontId="4" fillId="0" borderId="1" xfId="0" applyFont="1" applyBorder="1"/>
    <xf numFmtId="0" fontId="3" fillId="0" borderId="6" xfId="0" applyFont="1" applyBorder="1"/>
    <xf numFmtId="0" fontId="3" fillId="0" borderId="0" xfId="0" applyFont="1" applyBorder="1"/>
    <xf numFmtId="0" fontId="4" fillId="0" borderId="2" xfId="0" applyFont="1" applyBorder="1"/>
    <xf numFmtId="43" fontId="3" fillId="0" borderId="2" xfId="1" applyFont="1" applyBorder="1"/>
    <xf numFmtId="43" fontId="3" fillId="0" borderId="8" xfId="1" applyFont="1" applyBorder="1"/>
    <xf numFmtId="0" fontId="3" fillId="0" borderId="9" xfId="0" applyFont="1" applyBorder="1"/>
    <xf numFmtId="0" fontId="4" fillId="0" borderId="10" xfId="0" applyFont="1" applyBorder="1" applyAlignment="1">
      <alignment horizontal="right" vertical="top" wrapText="1"/>
    </xf>
    <xf numFmtId="0" fontId="3" fillId="0" borderId="11" xfId="0" applyFont="1" applyBorder="1" applyAlignment="1">
      <alignment horizontal="right" vertical="top" wrapText="1"/>
    </xf>
    <xf numFmtId="0" fontId="3" fillId="0" borderId="12" xfId="0" applyFont="1" applyBorder="1" applyAlignment="1">
      <alignment horizontal="right" vertical="top" wrapText="1"/>
    </xf>
    <xf numFmtId="0" fontId="4" fillId="0" borderId="8" xfId="0" applyFont="1" applyBorder="1" applyAlignment="1">
      <alignment horizontal="right" vertical="top" wrapText="1"/>
    </xf>
    <xf numFmtId="0" fontId="4" fillId="0" borderId="6" xfId="0" applyFont="1" applyBorder="1" applyAlignment="1">
      <alignment horizontal="right" vertical="top" wrapText="1"/>
    </xf>
    <xf numFmtId="0" fontId="4" fillId="0" borderId="1" xfId="0" applyFont="1" applyBorder="1" applyAlignment="1">
      <alignment horizontal="justify" vertical="top" wrapText="1"/>
    </xf>
    <xf numFmtId="0" fontId="3" fillId="0" borderId="5" xfId="0" applyFont="1" applyBorder="1" applyAlignment="1">
      <alignment horizontal="justify" vertical="top" wrapText="1"/>
    </xf>
    <xf numFmtId="43" fontId="3" fillId="0" borderId="1" xfId="1" applyFont="1" applyBorder="1" applyAlignment="1">
      <alignment horizontal="right" vertical="top" wrapText="1"/>
    </xf>
    <xf numFmtId="0" fontId="4" fillId="0" borderId="0" xfId="0" applyFont="1" applyBorder="1" applyAlignment="1">
      <alignment horizontal="right" vertical="top" wrapText="1"/>
    </xf>
    <xf numFmtId="43" fontId="3" fillId="0" borderId="10" xfId="1" applyFont="1" applyBorder="1" applyAlignment="1">
      <alignment horizontal="right" vertical="top" wrapText="1"/>
    </xf>
    <xf numFmtId="0" fontId="4" fillId="0" borderId="11" xfId="0" applyFont="1" applyBorder="1" applyAlignment="1">
      <alignment horizontal="right" vertical="top" wrapText="1"/>
    </xf>
    <xf numFmtId="0" fontId="4" fillId="0" borderId="12" xfId="0" applyFont="1" applyBorder="1" applyAlignment="1">
      <alignment horizontal="right" vertical="top" wrapText="1"/>
    </xf>
    <xf numFmtId="43" fontId="4" fillId="0" borderId="10" xfId="1" applyFont="1" applyBorder="1" applyAlignment="1">
      <alignment horizontal="right" vertical="top" wrapText="1"/>
    </xf>
    <xf numFmtId="43" fontId="4" fillId="0" borderId="11" xfId="1" applyFont="1" applyBorder="1" applyAlignment="1">
      <alignment horizontal="right" vertical="top" wrapText="1"/>
    </xf>
    <xf numFmtId="43" fontId="4" fillId="0" borderId="12" xfId="1" applyFont="1" applyBorder="1" applyAlignment="1">
      <alignment horizontal="right" vertical="top" wrapText="1"/>
    </xf>
    <xf numFmtId="43" fontId="4" fillId="0" borderId="8" xfId="1" applyFont="1" applyBorder="1" applyAlignment="1">
      <alignment horizontal="right" vertical="top" wrapText="1"/>
    </xf>
    <xf numFmtId="165" fontId="4" fillId="0" borderId="10" xfId="1" applyNumberFormat="1" applyFont="1" applyBorder="1" applyAlignment="1">
      <alignment horizontal="right" vertical="top" wrapText="1"/>
    </xf>
    <xf numFmtId="165" fontId="4" fillId="0" borderId="8" xfId="1" applyNumberFormat="1" applyFont="1" applyBorder="1" applyAlignment="1">
      <alignment horizontal="right" vertical="top" wrapText="1"/>
    </xf>
    <xf numFmtId="0" fontId="4" fillId="0" borderId="1" xfId="0" applyFont="1" applyBorder="1" applyAlignment="1">
      <alignment horizontal="center" vertical="top" wrapText="1"/>
    </xf>
    <xf numFmtId="43" fontId="4" fillId="0" borderId="13" xfId="0" applyNumberFormat="1" applyFont="1" applyBorder="1" applyAlignment="1">
      <alignment horizontal="right" vertical="top" wrapText="1"/>
    </xf>
    <xf numFmtId="43" fontId="4" fillId="0" borderId="14" xfId="0" applyNumberFormat="1" applyFont="1" applyBorder="1" applyAlignment="1">
      <alignment horizontal="right" vertical="top" wrapText="1"/>
    </xf>
    <xf numFmtId="43" fontId="4" fillId="0" borderId="15" xfId="0" applyNumberFormat="1" applyFont="1" applyBorder="1" applyAlignment="1">
      <alignment horizontal="right" vertical="top" wrapText="1"/>
    </xf>
    <xf numFmtId="43" fontId="4" fillId="0" borderId="16" xfId="0" applyNumberFormat="1" applyFont="1" applyBorder="1" applyAlignment="1">
      <alignment horizontal="right" vertical="top" wrapText="1"/>
    </xf>
    <xf numFmtId="0" fontId="3" fillId="0" borderId="6" xfId="0" applyFont="1" applyBorder="1" applyAlignment="1">
      <alignment horizontal="right" vertical="top" wrapText="1"/>
    </xf>
    <xf numFmtId="43" fontId="4" fillId="0" borderId="17" xfId="0" applyNumberFormat="1" applyFont="1" applyBorder="1" applyAlignment="1">
      <alignment horizontal="right" vertical="top" wrapText="1"/>
    </xf>
    <xf numFmtId="43" fontId="4" fillId="0" borderId="18" xfId="0" applyNumberFormat="1" applyFont="1" applyBorder="1" applyAlignment="1">
      <alignment horizontal="right" vertical="top" wrapText="1"/>
    </xf>
    <xf numFmtId="43" fontId="4" fillId="0" borderId="19" xfId="0" applyNumberFormat="1" applyFont="1" applyBorder="1" applyAlignment="1">
      <alignment horizontal="right" vertical="top" wrapText="1"/>
    </xf>
    <xf numFmtId="43" fontId="4" fillId="0" borderId="20" xfId="0" applyNumberFormat="1" applyFont="1" applyBorder="1" applyAlignment="1">
      <alignment horizontal="right" vertical="top" wrapText="1"/>
    </xf>
    <xf numFmtId="164" fontId="4" fillId="0" borderId="1" xfId="1" applyNumberFormat="1" applyFont="1" applyBorder="1" applyAlignment="1">
      <alignment horizontal="justify" vertical="top" wrapText="1"/>
    </xf>
    <xf numFmtId="164" fontId="4" fillId="0" borderId="6" xfId="1" applyNumberFormat="1" applyFont="1" applyBorder="1" applyAlignment="1">
      <alignment horizontal="justify" vertical="top" wrapText="1"/>
    </xf>
    <xf numFmtId="164" fontId="4" fillId="0" borderId="0" xfId="1" applyNumberFormat="1" applyFont="1" applyBorder="1" applyAlignment="1">
      <alignment horizontal="justify" vertical="top" wrapText="1"/>
    </xf>
    <xf numFmtId="164" fontId="4" fillId="0" borderId="2" xfId="1" applyNumberFormat="1" applyFont="1" applyBorder="1" applyAlignment="1">
      <alignment horizontal="justify" vertical="top" wrapText="1"/>
    </xf>
    <xf numFmtId="164" fontId="4" fillId="0" borderId="10" xfId="1" applyNumberFormat="1" applyFont="1" applyBorder="1" applyAlignment="1">
      <alignment horizontal="justify" vertical="top" wrapText="1"/>
    </xf>
    <xf numFmtId="164" fontId="4" fillId="0" borderId="11" xfId="1" applyNumberFormat="1" applyFont="1" applyBorder="1" applyAlignment="1">
      <alignment horizontal="justify" vertical="top" wrapText="1"/>
    </xf>
    <xf numFmtId="164" fontId="4" fillId="0" borderId="12" xfId="1" applyNumberFormat="1" applyFont="1" applyBorder="1" applyAlignment="1">
      <alignment horizontal="justify" vertical="top" wrapText="1"/>
    </xf>
    <xf numFmtId="164" fontId="4" fillId="0" borderId="8" xfId="1" applyNumberFormat="1" applyFont="1" applyBorder="1" applyAlignment="1">
      <alignment horizontal="justify" vertical="top" wrapText="1"/>
    </xf>
    <xf numFmtId="0" fontId="3" fillId="0" borderId="5" xfId="0" applyFont="1" applyBorder="1" applyAlignment="1">
      <alignment vertical="top" wrapText="1"/>
    </xf>
    <xf numFmtId="0" fontId="3" fillId="0" borderId="4" xfId="0" applyFont="1" applyBorder="1"/>
    <xf numFmtId="0" fontId="3" fillId="0" borderId="1" xfId="0" applyFont="1" applyBorder="1"/>
    <xf numFmtId="0" fontId="4" fillId="0" borderId="1" xfId="0" applyFont="1" applyBorder="1" applyAlignment="1">
      <alignment vertical="top" wrapText="1"/>
    </xf>
    <xf numFmtId="0" fontId="3" fillId="0" borderId="1" xfId="0" applyFont="1" applyBorder="1" applyAlignment="1">
      <alignment horizontal="justify" vertical="top" wrapText="1"/>
    </xf>
    <xf numFmtId="0" fontId="4" fillId="0" borderId="10" xfId="0" applyFont="1" applyBorder="1" applyAlignment="1">
      <alignment horizontal="justify" vertical="top" wrapText="1"/>
    </xf>
    <xf numFmtId="0" fontId="4" fillId="0" borderId="10" xfId="0" applyFont="1" applyBorder="1" applyAlignment="1">
      <alignment vertical="top" wrapText="1"/>
    </xf>
    <xf numFmtId="0" fontId="4" fillId="0" borderId="6" xfId="0" applyFont="1" applyBorder="1" applyAlignment="1">
      <alignment horizontal="justify" vertical="top" wrapText="1"/>
    </xf>
    <xf numFmtId="0" fontId="4" fillId="0" borderId="5" xfId="0" applyFont="1" applyBorder="1" applyAlignment="1">
      <alignment horizontal="justify" vertical="top" wrapText="1"/>
    </xf>
    <xf numFmtId="0" fontId="4" fillId="0" borderId="1" xfId="0" applyFont="1" applyBorder="1" applyAlignment="1">
      <alignment horizontal="justify" vertical="top" wrapText="1"/>
    </xf>
    <xf numFmtId="0" fontId="4" fillId="0" borderId="21" xfId="0" applyFont="1" applyBorder="1" applyAlignment="1">
      <alignment horizontal="center"/>
    </xf>
    <xf numFmtId="164" fontId="3" fillId="0" borderId="6" xfId="1" applyNumberFormat="1" applyFont="1" applyBorder="1" applyAlignment="1">
      <alignment horizontal="justify" vertical="top" wrapText="1"/>
    </xf>
    <xf numFmtId="164" fontId="3" fillId="0" borderId="1" xfId="1" applyNumberFormat="1" applyFont="1" applyBorder="1" applyAlignment="1">
      <alignment horizontal="justify" vertical="top" wrapText="1"/>
    </xf>
    <xf numFmtId="164" fontId="3" fillId="0" borderId="0" xfId="1" applyNumberFormat="1" applyFont="1" applyBorder="1" applyAlignment="1">
      <alignment horizontal="justify" vertical="top" wrapText="1"/>
    </xf>
    <xf numFmtId="164" fontId="3" fillId="0" borderId="2" xfId="1" applyNumberFormat="1" applyFont="1" applyBorder="1" applyAlignment="1">
      <alignment horizontal="justify" vertical="top" wrapText="1"/>
    </xf>
    <xf numFmtId="164" fontId="3" fillId="0" borderId="10" xfId="1" applyNumberFormat="1" applyFont="1" applyBorder="1" applyAlignment="1">
      <alignment horizontal="justify" vertical="top" wrapText="1"/>
    </xf>
    <xf numFmtId="164" fontId="3" fillId="0" borderId="11" xfId="1" applyNumberFormat="1" applyFont="1" applyBorder="1" applyAlignment="1">
      <alignment horizontal="justify" vertical="top" wrapText="1"/>
    </xf>
    <xf numFmtId="164" fontId="3" fillId="0" borderId="12" xfId="1" applyNumberFormat="1" applyFont="1" applyBorder="1" applyAlignment="1">
      <alignment horizontal="justify" vertical="top" wrapText="1"/>
    </xf>
    <xf numFmtId="164" fontId="3" fillId="0" borderId="8" xfId="1" applyNumberFormat="1" applyFont="1" applyBorder="1" applyAlignment="1">
      <alignment horizontal="justify" vertical="top" wrapText="1"/>
    </xf>
    <xf numFmtId="164" fontId="3" fillId="0" borderId="6" xfId="1" applyNumberFormat="1" applyFont="1" applyBorder="1" applyAlignment="1">
      <alignment horizontal="center" vertical="top" wrapText="1"/>
    </xf>
    <xf numFmtId="164" fontId="3" fillId="0" borderId="0" xfId="1" applyNumberFormat="1" applyFont="1" applyBorder="1" applyAlignment="1">
      <alignment horizontal="center" vertical="top" wrapText="1"/>
    </xf>
    <xf numFmtId="0" fontId="5" fillId="0" borderId="0" xfId="0" applyFont="1"/>
    <xf numFmtId="0" fontId="6" fillId="0" borderId="0" xfId="0" applyFont="1"/>
    <xf numFmtId="0" fontId="7" fillId="0" borderId="0" xfId="0" applyFont="1"/>
    <xf numFmtId="164" fontId="8" fillId="2" borderId="0" xfId="0" applyNumberFormat="1" applyFont="1" applyFill="1"/>
    <xf numFmtId="0" fontId="9" fillId="0" borderId="22" xfId="0" applyFont="1" applyBorder="1" applyAlignment="1">
      <alignment vertical="top" wrapText="1"/>
    </xf>
    <xf numFmtId="0" fontId="9" fillId="0" borderId="23" xfId="0" applyFont="1" applyBorder="1" applyAlignment="1">
      <alignment horizontal="center" vertical="top" wrapText="1"/>
    </xf>
    <xf numFmtId="0" fontId="9" fillId="0" borderId="24" xfId="0" applyFont="1" applyBorder="1" applyAlignment="1">
      <alignment horizontal="center" vertical="top" wrapText="1"/>
    </xf>
    <xf numFmtId="0" fontId="9" fillId="0" borderId="25" xfId="0" applyFont="1" applyBorder="1" applyAlignment="1">
      <alignment horizontal="center" vertical="top" wrapText="1"/>
    </xf>
    <xf numFmtId="0" fontId="9" fillId="0" borderId="26" xfId="0" applyFont="1" applyBorder="1" applyAlignment="1">
      <alignment vertical="top" wrapText="1"/>
    </xf>
    <xf numFmtId="0" fontId="9" fillId="0" borderId="27" xfId="0" applyFont="1" applyBorder="1" applyAlignment="1">
      <alignment vertical="top" wrapText="1"/>
    </xf>
    <xf numFmtId="0" fontId="9" fillId="0" borderId="28" xfId="0" applyFont="1" applyBorder="1" applyAlignment="1">
      <alignment vertical="top" wrapText="1"/>
    </xf>
    <xf numFmtId="0" fontId="9" fillId="0" borderId="26" xfId="0" applyFont="1" applyBorder="1" applyAlignment="1">
      <alignment horizontal="center" vertical="top" wrapText="1"/>
    </xf>
    <xf numFmtId="0" fontId="9" fillId="0" borderId="27" xfId="0" applyFont="1" applyBorder="1" applyAlignment="1">
      <alignment horizontal="center" vertical="top" wrapText="1"/>
    </xf>
    <xf numFmtId="0" fontId="9" fillId="0" borderId="29" xfId="0" applyFont="1" applyBorder="1" applyAlignment="1">
      <alignment horizontal="center" vertical="top" wrapText="1"/>
    </xf>
    <xf numFmtId="0" fontId="10" fillId="0" borderId="22" xfId="0" applyFont="1" applyBorder="1" applyAlignment="1">
      <alignment vertical="top" wrapText="1"/>
    </xf>
    <xf numFmtId="0" fontId="10" fillId="0" borderId="23" xfId="0" applyFont="1" applyBorder="1" applyAlignment="1">
      <alignment horizontal="right" vertical="top" wrapText="1"/>
    </xf>
    <xf numFmtId="0" fontId="10" fillId="0" borderId="24" xfId="0" applyFont="1" applyBorder="1" applyAlignment="1">
      <alignment horizontal="right" vertical="top" wrapText="1"/>
    </xf>
    <xf numFmtId="164" fontId="10" fillId="0" borderId="22" xfId="1" applyNumberFormat="1" applyFont="1" applyBorder="1" applyAlignment="1">
      <alignment horizontal="right" vertical="top" wrapText="1"/>
    </xf>
    <xf numFmtId="164" fontId="10" fillId="0" borderId="23" xfId="1" applyNumberFormat="1" applyFont="1" applyBorder="1" applyAlignment="1">
      <alignment horizontal="right" vertical="top" wrapText="1"/>
    </xf>
    <xf numFmtId="164" fontId="10" fillId="0" borderId="25" xfId="1" applyNumberFormat="1" applyFont="1" applyBorder="1" applyAlignment="1">
      <alignment horizontal="right" vertical="top" wrapText="1"/>
    </xf>
    <xf numFmtId="164" fontId="8" fillId="3" borderId="23" xfId="0" applyNumberFormat="1" applyFont="1" applyFill="1" applyBorder="1"/>
    <xf numFmtId="0" fontId="9" fillId="0" borderId="30" xfId="0" applyFont="1" applyBorder="1" applyAlignment="1">
      <alignment vertical="top" wrapText="1"/>
    </xf>
    <xf numFmtId="0" fontId="9" fillId="0" borderId="31" xfId="0" applyFont="1" applyBorder="1" applyAlignment="1">
      <alignment vertical="top" wrapText="1"/>
    </xf>
    <xf numFmtId="0" fontId="9" fillId="0" borderId="32" xfId="0" applyFont="1" applyBorder="1" applyAlignment="1">
      <alignment vertical="top" wrapText="1"/>
    </xf>
    <xf numFmtId="0" fontId="10" fillId="0" borderId="30" xfId="0" applyFont="1" applyBorder="1" applyAlignment="1">
      <alignment vertical="top" wrapText="1"/>
    </xf>
    <xf numFmtId="0" fontId="6" fillId="0" borderId="24" xfId="0" applyFont="1" applyBorder="1"/>
    <xf numFmtId="0" fontId="11" fillId="0" borderId="0" xfId="0" applyFont="1" applyAlignment="1">
      <alignment vertical="top" wrapText="1"/>
    </xf>
    <xf numFmtId="0" fontId="9" fillId="0" borderId="28" xfId="0" applyFont="1" applyBorder="1" applyAlignment="1">
      <alignment horizontal="center" vertical="top" wrapText="1"/>
    </xf>
    <xf numFmtId="164" fontId="10" fillId="0" borderId="24" xfId="1" applyNumberFormat="1" applyFont="1" applyBorder="1" applyAlignment="1">
      <alignment horizontal="right" vertical="top" wrapText="1"/>
    </xf>
    <xf numFmtId="0" fontId="6" fillId="0" borderId="22" xfId="0" applyFont="1" applyBorder="1" applyAlignment="1">
      <alignment vertical="top" wrapText="1"/>
    </xf>
    <xf numFmtId="166" fontId="6" fillId="0" borderId="23" xfId="0" applyNumberFormat="1" applyFont="1" applyBorder="1" applyAlignment="1">
      <alignment horizontal="center" vertical="top" wrapText="1"/>
    </xf>
    <xf numFmtId="0" fontId="6" fillId="0" borderId="25" xfId="0" applyFont="1" applyBorder="1" applyAlignment="1">
      <alignment horizontal="center" vertical="top" wrapText="1"/>
    </xf>
    <xf numFmtId="164" fontId="6" fillId="0" borderId="22" xfId="1" applyNumberFormat="1" applyFont="1" applyBorder="1" applyAlignment="1">
      <alignment horizontal="right" vertical="top" wrapText="1"/>
    </xf>
    <xf numFmtId="164" fontId="6" fillId="0" borderId="23" xfId="1" applyNumberFormat="1" applyFont="1" applyBorder="1" applyAlignment="1">
      <alignment horizontal="right" vertical="top" wrapText="1"/>
    </xf>
    <xf numFmtId="164" fontId="7" fillId="0" borderId="24" xfId="1" applyNumberFormat="1" applyFont="1" applyBorder="1" applyAlignment="1">
      <alignment horizontal="right" vertical="top" wrapText="1"/>
    </xf>
    <xf numFmtId="164" fontId="7" fillId="0" borderId="23" xfId="1" applyNumberFormat="1" applyFont="1" applyBorder="1" applyAlignment="1">
      <alignment horizontal="right" vertical="top" wrapText="1"/>
    </xf>
    <xf numFmtId="164" fontId="7" fillId="0" borderId="33" xfId="1" applyNumberFormat="1" applyFont="1" applyBorder="1" applyAlignment="1">
      <alignment horizontal="right" vertical="top" wrapText="1"/>
    </xf>
    <xf numFmtId="164" fontId="7" fillId="0" borderId="22" xfId="1" applyNumberFormat="1" applyFont="1" applyBorder="1" applyAlignment="1">
      <alignment horizontal="right" vertical="top" wrapText="1"/>
    </xf>
    <xf numFmtId="0" fontId="6" fillId="0" borderId="25" xfId="0" applyFont="1" applyBorder="1" applyAlignment="1">
      <alignment horizontal="right" vertical="top" wrapText="1"/>
    </xf>
    <xf numFmtId="0" fontId="6" fillId="0" borderId="33" xfId="0" applyFont="1" applyBorder="1" applyAlignment="1">
      <alignment horizontal="right" vertical="top" wrapText="1"/>
    </xf>
    <xf numFmtId="0" fontId="6" fillId="0" borderId="33" xfId="0" applyFont="1" applyBorder="1" applyAlignment="1">
      <alignment wrapText="1"/>
    </xf>
    <xf numFmtId="0" fontId="6" fillId="0" borderId="25" xfId="0" applyFont="1" applyBorder="1" applyAlignment="1">
      <alignment vertical="top" wrapText="1"/>
    </xf>
    <xf numFmtId="164" fontId="6" fillId="0" borderId="33" xfId="1" applyNumberFormat="1" applyFont="1" applyBorder="1" applyAlignment="1">
      <alignment horizontal="right" vertical="top" wrapText="1"/>
    </xf>
    <xf numFmtId="164" fontId="6" fillId="0" borderId="22" xfId="1" applyNumberFormat="1" applyFont="1" applyBorder="1" applyAlignment="1">
      <alignment vertical="top" wrapText="1"/>
    </xf>
    <xf numFmtId="164" fontId="6" fillId="0" borderId="33" xfId="1" applyNumberFormat="1" applyFont="1" applyBorder="1" applyAlignment="1">
      <alignment vertical="top" wrapText="1"/>
    </xf>
    <xf numFmtId="0" fontId="10" fillId="0" borderId="34" xfId="0" applyFont="1" applyBorder="1" applyAlignment="1">
      <alignment vertical="top" wrapText="1"/>
    </xf>
    <xf numFmtId="166" fontId="6" fillId="0" borderId="35" xfId="0" applyNumberFormat="1" applyFont="1" applyBorder="1" applyAlignment="1">
      <alignment horizontal="center" vertical="top" wrapText="1"/>
    </xf>
    <xf numFmtId="0" fontId="6" fillId="0" borderId="36" xfId="0" applyFont="1" applyBorder="1" applyAlignment="1">
      <alignment vertical="top" wrapText="1"/>
    </xf>
    <xf numFmtId="164" fontId="6" fillId="0" borderId="34" xfId="1" applyNumberFormat="1" applyFont="1" applyBorder="1" applyAlignment="1">
      <alignment horizontal="right" vertical="top" wrapText="1"/>
    </xf>
    <xf numFmtId="164" fontId="6" fillId="0" borderId="35" xfId="1" applyNumberFormat="1" applyFont="1" applyBorder="1" applyAlignment="1">
      <alignment horizontal="right" vertical="top" wrapText="1"/>
    </xf>
    <xf numFmtId="164" fontId="7" fillId="0" borderId="37" xfId="1" applyNumberFormat="1" applyFont="1" applyBorder="1" applyAlignment="1">
      <alignment horizontal="right" vertical="top" wrapText="1"/>
    </xf>
    <xf numFmtId="164" fontId="7" fillId="0" borderId="35" xfId="1" applyNumberFormat="1" applyFont="1" applyBorder="1" applyAlignment="1">
      <alignment horizontal="right" vertical="top" wrapText="1"/>
    </xf>
    <xf numFmtId="164" fontId="6" fillId="0" borderId="38" xfId="1" applyNumberFormat="1" applyFont="1" applyBorder="1" applyAlignment="1">
      <alignment horizontal="right" vertical="top" wrapText="1"/>
    </xf>
    <xf numFmtId="0" fontId="6" fillId="0" borderId="36" xfId="0" applyFont="1" applyBorder="1" applyAlignment="1">
      <alignment horizontal="right" vertical="top" wrapText="1"/>
    </xf>
    <xf numFmtId="0" fontId="6" fillId="0" borderId="38" xfId="0" applyFont="1" applyBorder="1" applyAlignment="1">
      <alignment horizontal="right" vertical="top" wrapText="1"/>
    </xf>
    <xf numFmtId="0" fontId="6" fillId="0" borderId="38" xfId="0" applyFont="1" applyBorder="1" applyAlignment="1">
      <alignment wrapText="1"/>
    </xf>
    <xf numFmtId="0" fontId="9" fillId="0" borderId="39" xfId="0" applyFont="1" applyBorder="1" applyAlignment="1">
      <alignment vertical="top" wrapText="1"/>
    </xf>
    <xf numFmtId="166" fontId="6" fillId="0" borderId="40" xfId="0" applyNumberFormat="1" applyFont="1" applyBorder="1" applyAlignment="1">
      <alignment horizontal="center" vertical="top" wrapText="1"/>
    </xf>
    <xf numFmtId="0" fontId="6" fillId="0" borderId="20" xfId="0" applyFont="1" applyBorder="1" applyAlignment="1">
      <alignment vertical="top" wrapText="1"/>
    </xf>
    <xf numFmtId="164" fontId="7" fillId="0" borderId="18" xfId="1" applyNumberFormat="1" applyFont="1" applyBorder="1" applyAlignment="1">
      <alignment horizontal="right" vertical="top" wrapText="1"/>
    </xf>
    <xf numFmtId="164" fontId="7" fillId="0" borderId="40" xfId="1" applyNumberFormat="1" applyFont="1" applyBorder="1" applyAlignment="1">
      <alignment horizontal="right" vertical="top" wrapText="1"/>
    </xf>
    <xf numFmtId="164" fontId="7" fillId="0" borderId="41" xfId="1" applyNumberFormat="1" applyFont="1" applyBorder="1" applyAlignment="1">
      <alignment horizontal="right" vertical="top" wrapText="1"/>
    </xf>
    <xf numFmtId="164" fontId="7" fillId="0" borderId="17" xfId="1" applyNumberFormat="1" applyFont="1" applyBorder="1" applyAlignment="1">
      <alignment horizontal="right" vertical="top" wrapText="1"/>
    </xf>
    <xf numFmtId="0" fontId="7" fillId="0" borderId="20" xfId="0" applyFont="1" applyBorder="1" applyAlignment="1">
      <alignment horizontal="right" vertical="top" wrapText="1"/>
    </xf>
    <xf numFmtId="0" fontId="6" fillId="0" borderId="17" xfId="0" applyFont="1" applyBorder="1" applyAlignment="1">
      <alignment vertical="top" wrapText="1"/>
    </xf>
    <xf numFmtId="0" fontId="12" fillId="0" borderId="25" xfId="0" applyFont="1" applyBorder="1" applyAlignment="1">
      <alignment vertical="top" wrapText="1"/>
    </xf>
    <xf numFmtId="164" fontId="12" fillId="0" borderId="22" xfId="1" applyNumberFormat="1" applyFont="1" applyBorder="1" applyAlignment="1">
      <alignment vertical="top" wrapText="1"/>
    </xf>
    <xf numFmtId="164" fontId="12" fillId="0" borderId="23" xfId="1" applyNumberFormat="1" applyFont="1" applyBorder="1" applyAlignment="1">
      <alignment vertical="top" wrapText="1"/>
    </xf>
    <xf numFmtId="164" fontId="12" fillId="0" borderId="33" xfId="1" applyNumberFormat="1" applyFont="1" applyBorder="1" applyAlignment="1">
      <alignment vertical="top" wrapText="1"/>
    </xf>
    <xf numFmtId="43" fontId="12" fillId="0" borderId="25" xfId="1" applyFont="1" applyBorder="1" applyAlignment="1">
      <alignment vertical="top" wrapText="1"/>
    </xf>
    <xf numFmtId="0" fontId="12" fillId="0" borderId="33" xfId="0" applyFont="1" applyBorder="1" applyAlignment="1">
      <alignment vertical="top" wrapText="1"/>
    </xf>
    <xf numFmtId="164" fontId="7" fillId="0" borderId="39" xfId="1" applyNumberFormat="1" applyFont="1" applyBorder="1" applyAlignment="1">
      <alignment horizontal="right" vertical="top" wrapText="1"/>
    </xf>
    <xf numFmtId="43" fontId="6" fillId="0" borderId="20" xfId="1" applyFont="1" applyBorder="1" applyAlignment="1">
      <alignment horizontal="right" vertical="top" wrapText="1"/>
    </xf>
    <xf numFmtId="0" fontId="9" fillId="0" borderId="42" xfId="0" applyFont="1" applyBorder="1" applyAlignment="1">
      <alignment vertical="top" wrapText="1"/>
    </xf>
    <xf numFmtId="166" fontId="6" fillId="0" borderId="43" xfId="0" applyNumberFormat="1" applyFont="1" applyBorder="1" applyAlignment="1">
      <alignment horizontal="center" vertical="top" wrapText="1"/>
    </xf>
    <xf numFmtId="0" fontId="6" fillId="0" borderId="2" xfId="0" applyFont="1" applyBorder="1" applyAlignment="1">
      <alignment vertical="top" wrapText="1"/>
    </xf>
    <xf numFmtId="164" fontId="7" fillId="0" borderId="6" xfId="1" applyNumberFormat="1" applyFont="1" applyBorder="1" applyAlignment="1">
      <alignment horizontal="right" vertical="top" wrapText="1"/>
    </xf>
    <xf numFmtId="164" fontId="7" fillId="0" borderId="43" xfId="1" applyNumberFormat="1" applyFont="1" applyBorder="1" applyAlignment="1">
      <alignment horizontal="right" vertical="top" wrapText="1"/>
    </xf>
    <xf numFmtId="164" fontId="7" fillId="0" borderId="44" xfId="1" applyNumberFormat="1" applyFont="1" applyBorder="1" applyAlignment="1">
      <alignment horizontal="right" vertical="top" wrapText="1"/>
    </xf>
    <xf numFmtId="164" fontId="7" fillId="0" borderId="1" xfId="1" applyNumberFormat="1" applyFont="1" applyBorder="1" applyAlignment="1">
      <alignment horizontal="right" vertical="top" wrapText="1"/>
    </xf>
    <xf numFmtId="164" fontId="6" fillId="0" borderId="43" xfId="1" applyNumberFormat="1" applyFont="1" applyBorder="1" applyAlignment="1">
      <alignment horizontal="right" vertical="top" wrapText="1"/>
    </xf>
    <xf numFmtId="0" fontId="6" fillId="0" borderId="2" xfId="0" applyFont="1" applyBorder="1" applyAlignment="1">
      <alignment horizontal="right" vertical="top" wrapText="1"/>
    </xf>
    <xf numFmtId="0" fontId="6" fillId="0" borderId="1" xfId="0" applyFont="1" applyBorder="1" applyAlignment="1">
      <alignment horizontal="right" vertical="top" wrapText="1"/>
    </xf>
    <xf numFmtId="0" fontId="6" fillId="0" borderId="1" xfId="0" applyFont="1" applyBorder="1" applyAlignment="1">
      <alignment vertical="top" wrapText="1"/>
    </xf>
    <xf numFmtId="0" fontId="6" fillId="0" borderId="0" xfId="0" applyFont="1" applyAlignment="1">
      <alignment vertical="center"/>
    </xf>
    <xf numFmtId="0" fontId="7" fillId="0" borderId="0" xfId="0" applyFont="1" applyAlignment="1">
      <alignment vertical="center"/>
    </xf>
    <xf numFmtId="0" fontId="9" fillId="0" borderId="23" xfId="0" applyFont="1" applyFill="1" applyBorder="1" applyAlignment="1">
      <alignment horizontal="right" wrapText="1"/>
    </xf>
    <xf numFmtId="0" fontId="9" fillId="0" borderId="26" xfId="0" applyFont="1" applyFill="1" applyBorder="1" applyAlignment="1">
      <alignment wrapText="1"/>
    </xf>
    <xf numFmtId="0" fontId="9" fillId="0" borderId="27" xfId="0" applyFont="1" applyFill="1" applyBorder="1" applyAlignment="1">
      <alignment wrapText="1"/>
    </xf>
    <xf numFmtId="0" fontId="9" fillId="0" borderId="29" xfId="0" applyFont="1" applyFill="1" applyBorder="1" applyAlignment="1">
      <alignment wrapText="1"/>
    </xf>
    <xf numFmtId="0" fontId="9" fillId="0" borderId="26" xfId="0" applyFont="1" applyFill="1" applyBorder="1" applyAlignment="1">
      <alignment horizontal="center" wrapText="1"/>
    </xf>
    <xf numFmtId="0" fontId="9" fillId="0" borderId="27" xfId="0" applyFont="1" applyFill="1" applyBorder="1" applyAlignment="1">
      <alignment horizontal="center" wrapText="1"/>
    </xf>
    <xf numFmtId="0" fontId="9" fillId="0" borderId="29" xfId="0" applyFont="1" applyFill="1" applyBorder="1" applyAlignment="1">
      <alignment horizontal="center" wrapText="1"/>
    </xf>
    <xf numFmtId="0" fontId="9" fillId="0" borderId="45" xfId="0" applyFont="1" applyFill="1" applyBorder="1" applyAlignment="1">
      <alignment horizontal="center" wrapText="1"/>
    </xf>
    <xf numFmtId="0" fontId="6" fillId="0" borderId="0" xfId="0" applyNumberFormat="1" applyFont="1"/>
    <xf numFmtId="0" fontId="11" fillId="4" borderId="0" xfId="0" applyFont="1" applyFill="1" applyAlignment="1">
      <alignment horizontal="center" vertical="top" wrapText="1"/>
    </xf>
    <xf numFmtId="164" fontId="6" fillId="0" borderId="22" xfId="1" applyNumberFormat="1" applyFont="1" applyBorder="1" applyAlignment="1">
      <alignment horizontal="left" vertical="top" wrapText="1"/>
    </xf>
    <xf numFmtId="166" fontId="6" fillId="0" borderId="25" xfId="0" applyNumberFormat="1" applyFont="1" applyBorder="1" applyAlignment="1">
      <alignment horizontal="center" vertical="top" wrapText="1"/>
    </xf>
    <xf numFmtId="164" fontId="6" fillId="0" borderId="23" xfId="1" applyNumberFormat="1" applyFont="1" applyBorder="1" applyAlignment="1">
      <alignment horizontal="left" vertical="top" wrapText="1"/>
    </xf>
    <xf numFmtId="164" fontId="6" fillId="0" borderId="23" xfId="1" applyNumberFormat="1" applyFont="1" applyBorder="1" applyAlignment="1">
      <alignment horizontal="center" vertical="top" wrapText="1"/>
    </xf>
    <xf numFmtId="164" fontId="7" fillId="0" borderId="23" xfId="1" applyNumberFormat="1" applyFont="1" applyBorder="1" applyAlignment="1">
      <alignment horizontal="center" vertical="top" wrapText="1"/>
    </xf>
    <xf numFmtId="164" fontId="6" fillId="0" borderId="34" xfId="1" applyNumberFormat="1" applyFont="1" applyBorder="1" applyAlignment="1">
      <alignment horizontal="left" vertical="top" wrapText="1"/>
    </xf>
    <xf numFmtId="166" fontId="6" fillId="0" borderId="36" xfId="0" applyNumberFormat="1" applyFont="1" applyBorder="1" applyAlignment="1">
      <alignment horizontal="center" vertical="top" wrapText="1"/>
    </xf>
    <xf numFmtId="164" fontId="6" fillId="0" borderId="46" xfId="1" applyNumberFormat="1" applyFont="1" applyBorder="1" applyAlignment="1">
      <alignment horizontal="left" vertical="top" wrapText="1"/>
    </xf>
    <xf numFmtId="164" fontId="6" fillId="0" borderId="47" xfId="1" applyNumberFormat="1" applyFont="1" applyBorder="1" applyAlignment="1">
      <alignment horizontal="right" vertical="top" wrapText="1"/>
    </xf>
    <xf numFmtId="166" fontId="6" fillId="0" borderId="47" xfId="0" applyNumberFormat="1" applyFont="1" applyBorder="1" applyAlignment="1">
      <alignment horizontal="center" vertical="top" wrapText="1"/>
    </xf>
    <xf numFmtId="164" fontId="6" fillId="0" borderId="35" xfId="1" applyNumberFormat="1" applyFont="1" applyBorder="1" applyAlignment="1">
      <alignment horizontal="center" vertical="top" wrapText="1"/>
    </xf>
    <xf numFmtId="164" fontId="7" fillId="0" borderId="35" xfId="1" applyNumberFormat="1" applyFont="1" applyBorder="1" applyAlignment="1">
      <alignment horizontal="center" vertical="top" wrapText="1"/>
    </xf>
    <xf numFmtId="164" fontId="6" fillId="0" borderId="47" xfId="1" applyNumberFormat="1" applyFont="1" applyBorder="1" applyAlignment="1">
      <alignment horizontal="left" vertical="top" wrapText="1"/>
    </xf>
    <xf numFmtId="164" fontId="6" fillId="0" borderId="47" xfId="1" applyNumberFormat="1" applyFont="1" applyBorder="1" applyAlignment="1">
      <alignment horizontal="center" vertical="top" wrapText="1"/>
    </xf>
    <xf numFmtId="0" fontId="6" fillId="0" borderId="0" xfId="0" applyFont="1" applyAlignment="1">
      <alignment wrapText="1"/>
    </xf>
    <xf numFmtId="164" fontId="4" fillId="0" borderId="4" xfId="1" applyNumberFormat="1" applyFont="1" applyBorder="1" applyAlignment="1">
      <alignment horizontal="justify" vertical="top" wrapText="1"/>
    </xf>
    <xf numFmtId="164" fontId="4" fillId="0" borderId="9" xfId="1" applyNumberFormat="1" applyFont="1" applyBorder="1" applyAlignment="1">
      <alignment horizontal="justify" vertical="top" wrapText="1"/>
    </xf>
    <xf numFmtId="164" fontId="4" fillId="0" borderId="48" xfId="1" applyNumberFormat="1" applyFont="1" applyBorder="1" applyAlignment="1">
      <alignment horizontal="justify" vertical="top" wrapText="1"/>
    </xf>
    <xf numFmtId="164" fontId="4" fillId="0" borderId="7" xfId="1" applyNumberFormat="1" applyFont="1" applyBorder="1" applyAlignment="1">
      <alignment horizontal="justify" vertical="top" wrapText="1"/>
    </xf>
    <xf numFmtId="164" fontId="4" fillId="0" borderId="17" xfId="1" applyNumberFormat="1" applyFont="1" applyBorder="1" applyAlignment="1">
      <alignment horizontal="justify" vertical="top" wrapText="1"/>
    </xf>
    <xf numFmtId="164" fontId="4" fillId="0" borderId="18" xfId="1" applyNumberFormat="1" applyFont="1" applyBorder="1" applyAlignment="1">
      <alignment horizontal="justify" vertical="top" wrapText="1"/>
    </xf>
    <xf numFmtId="164" fontId="4" fillId="0" borderId="19" xfId="1" applyNumberFormat="1" applyFont="1" applyBorder="1" applyAlignment="1">
      <alignment horizontal="justify" vertical="top" wrapText="1"/>
    </xf>
    <xf numFmtId="0" fontId="4" fillId="0" borderId="6" xfId="0" applyFont="1" applyBorder="1" applyAlignment="1">
      <alignment vertical="top" wrapText="1"/>
    </xf>
    <xf numFmtId="0" fontId="13" fillId="0" borderId="0" xfId="0" applyFont="1"/>
    <xf numFmtId="0" fontId="6" fillId="0" borderId="0" xfId="0" applyFont="1" applyAlignment="1">
      <alignment wrapText="1"/>
    </xf>
    <xf numFmtId="0" fontId="9" fillId="0" borderId="23" xfId="0" applyFont="1" applyBorder="1" applyAlignment="1">
      <alignment horizontal="center" vertical="top" wrapText="1"/>
    </xf>
    <xf numFmtId="0" fontId="9" fillId="0" borderId="29" xfId="0" applyFont="1" applyBorder="1" applyAlignment="1">
      <alignment horizontal="center" vertical="top" wrapText="1"/>
    </xf>
    <xf numFmtId="0" fontId="12" fillId="0" borderId="25" xfId="0" applyFont="1" applyBorder="1" applyAlignment="1">
      <alignment vertical="top" wrapText="1"/>
    </xf>
    <xf numFmtId="0" fontId="9" fillId="0" borderId="27" xfId="0" applyFont="1" applyBorder="1" applyAlignment="1">
      <alignment horizontal="center" vertical="top" wrapText="1"/>
    </xf>
    <xf numFmtId="164" fontId="6" fillId="0" borderId="49" xfId="1" applyNumberFormat="1" applyFont="1" applyBorder="1" applyAlignment="1">
      <alignment horizontal="left" vertical="top" wrapText="1"/>
    </xf>
    <xf numFmtId="164" fontId="6" fillId="0" borderId="50" xfId="1" applyNumberFormat="1" applyFont="1" applyBorder="1" applyAlignment="1">
      <alignment horizontal="right" vertical="top" wrapText="1"/>
    </xf>
    <xf numFmtId="164" fontId="7" fillId="0" borderId="34" xfId="1" applyNumberFormat="1" applyFont="1" applyBorder="1" applyAlignment="1">
      <alignment horizontal="right" vertical="top" wrapText="1"/>
    </xf>
    <xf numFmtId="164" fontId="6" fillId="0" borderId="50" xfId="1" applyNumberFormat="1" applyFont="1" applyBorder="1" applyAlignment="1">
      <alignment horizontal="left" vertical="top" wrapText="1"/>
    </xf>
    <xf numFmtId="0" fontId="7" fillId="0" borderId="6" xfId="0" applyFont="1" applyBorder="1"/>
    <xf numFmtId="0" fontId="7" fillId="0" borderId="5" xfId="0" applyFont="1" applyBorder="1"/>
    <xf numFmtId="164" fontId="6" fillId="0" borderId="33" xfId="1" applyNumberFormat="1" applyFont="1" applyBorder="1" applyAlignment="1">
      <alignment horizontal="left" vertical="top" wrapText="1"/>
    </xf>
    <xf numFmtId="0" fontId="6" fillId="0" borderId="0" xfId="0" applyFont="1" applyAlignment="1">
      <alignment wrapText="1"/>
    </xf>
    <xf numFmtId="0" fontId="4" fillId="0" borderId="6" xfId="0" applyFont="1" applyBorder="1" applyAlignment="1">
      <alignment horizontal="justify" vertical="top" wrapText="1"/>
    </xf>
    <xf numFmtId="0" fontId="14" fillId="0" borderId="6" xfId="0" applyFont="1" applyBorder="1" applyAlignment="1">
      <alignment horizontal="justify" vertical="top" wrapText="1"/>
    </xf>
    <xf numFmtId="0" fontId="14" fillId="0" borderId="5" xfId="0" applyFont="1" applyBorder="1" applyAlignment="1">
      <alignment horizontal="justify" vertical="top" wrapText="1"/>
    </xf>
    <xf numFmtId="0" fontId="16" fillId="0" borderId="0" xfId="0" applyFont="1" applyAlignment="1">
      <alignment horizontal="justify" vertical="top" wrapText="1"/>
    </xf>
    <xf numFmtId="0" fontId="16" fillId="0" borderId="0" xfId="0" applyFont="1" applyAlignment="1">
      <alignment horizontal="right" vertical="top" wrapText="1"/>
    </xf>
    <xf numFmtId="164" fontId="16" fillId="0" borderId="0" xfId="1" applyNumberFormat="1" applyFont="1" applyAlignment="1">
      <alignment horizontal="justify" vertical="top" wrapText="1"/>
    </xf>
    <xf numFmtId="164" fontId="16" fillId="0" borderId="0" xfId="1" applyNumberFormat="1" applyFont="1" applyAlignment="1">
      <alignment horizontal="right" vertical="top" wrapText="1"/>
    </xf>
    <xf numFmtId="0" fontId="15" fillId="0" borderId="0" xfId="0" applyFont="1" applyAlignment="1">
      <alignment horizontal="justify" vertical="top" wrapText="1"/>
    </xf>
    <xf numFmtId="164" fontId="16" fillId="0" borderId="12" xfId="1" applyNumberFormat="1" applyFont="1" applyBorder="1" applyAlignment="1">
      <alignment horizontal="right" vertical="top" wrapText="1"/>
    </xf>
    <xf numFmtId="164" fontId="16" fillId="0" borderId="12" xfId="1" applyNumberFormat="1" applyFont="1" applyBorder="1" applyAlignment="1">
      <alignment horizontal="justify" vertical="top" wrapText="1"/>
    </xf>
    <xf numFmtId="164" fontId="16" fillId="0" borderId="15" xfId="1" applyNumberFormat="1" applyFont="1" applyBorder="1" applyAlignment="1">
      <alignment horizontal="right" vertical="top" wrapText="1"/>
    </xf>
    <xf numFmtId="0" fontId="15" fillId="0" borderId="0" xfId="0" applyFont="1" applyAlignment="1">
      <alignment vertical="top" wrapText="1"/>
    </xf>
    <xf numFmtId="164" fontId="7" fillId="0" borderId="25" xfId="1" applyNumberFormat="1" applyFont="1" applyBorder="1" applyAlignment="1">
      <alignment horizontal="right" vertical="top" wrapText="1"/>
    </xf>
    <xf numFmtId="164" fontId="6" fillId="0" borderId="25" xfId="1" applyNumberFormat="1" applyFont="1" applyBorder="1" applyAlignment="1">
      <alignment horizontal="right" vertical="top" wrapText="1"/>
    </xf>
    <xf numFmtId="164" fontId="6" fillId="0" borderId="25" xfId="1" applyNumberFormat="1" applyFont="1" applyBorder="1" applyAlignment="1">
      <alignment vertical="top" wrapText="1"/>
    </xf>
    <xf numFmtId="164" fontId="12" fillId="0" borderId="25" xfId="1" applyNumberFormat="1" applyFont="1" applyBorder="1" applyAlignment="1">
      <alignment vertical="top" wrapText="1"/>
    </xf>
    <xf numFmtId="164" fontId="7" fillId="0" borderId="42" xfId="1" applyNumberFormat="1" applyFont="1" applyBorder="1" applyAlignment="1">
      <alignment horizontal="right" vertical="top" wrapText="1"/>
    </xf>
    <xf numFmtId="164" fontId="6" fillId="0" borderId="36" xfId="1" applyNumberFormat="1" applyFont="1" applyBorder="1" applyAlignment="1">
      <alignment horizontal="right" vertical="top" wrapText="1"/>
    </xf>
    <xf numFmtId="164" fontId="7" fillId="0" borderId="20" xfId="1" applyNumberFormat="1" applyFont="1" applyBorder="1" applyAlignment="1">
      <alignment horizontal="right" vertical="top" wrapText="1"/>
    </xf>
    <xf numFmtId="164" fontId="7" fillId="0" borderId="2" xfId="1" applyNumberFormat="1" applyFont="1" applyBorder="1" applyAlignment="1">
      <alignment horizontal="right" vertical="top" wrapText="1"/>
    </xf>
    <xf numFmtId="164" fontId="6" fillId="0" borderId="1" xfId="1" applyNumberFormat="1" applyFont="1" applyBorder="1" applyAlignment="1">
      <alignment horizontal="right" vertical="top" wrapText="1"/>
    </xf>
    <xf numFmtId="164" fontId="18" fillId="5" borderId="17" xfId="0" applyNumberFormat="1" applyFont="1" applyFill="1" applyBorder="1" applyAlignment="1">
      <alignment horizontal="center" vertical="top" wrapText="1"/>
    </xf>
    <xf numFmtId="164" fontId="10" fillId="0" borderId="35" xfId="1" applyNumberFormat="1" applyFont="1" applyBorder="1" applyAlignment="1">
      <alignment horizontal="right" vertical="top" wrapText="1"/>
    </xf>
    <xf numFmtId="164" fontId="10" fillId="0" borderId="36" xfId="1" applyNumberFormat="1" applyFont="1" applyBorder="1" applyAlignment="1">
      <alignment horizontal="right" vertical="top" wrapText="1"/>
    </xf>
    <xf numFmtId="164" fontId="10" fillId="0" borderId="34" xfId="1" applyNumberFormat="1" applyFont="1" applyBorder="1" applyAlignment="1">
      <alignment horizontal="right" vertical="top" wrapText="1"/>
    </xf>
    <xf numFmtId="164" fontId="10" fillId="0" borderId="37" xfId="1" applyNumberFormat="1" applyFont="1" applyBorder="1" applyAlignment="1">
      <alignment horizontal="right" vertical="top" wrapText="1"/>
    </xf>
    <xf numFmtId="43" fontId="6" fillId="0" borderId="0" xfId="1" applyFont="1"/>
    <xf numFmtId="0" fontId="9" fillId="6" borderId="54" xfId="0" applyFont="1" applyFill="1" applyBorder="1" applyAlignment="1">
      <alignment vertical="top" wrapText="1"/>
    </xf>
    <xf numFmtId="0" fontId="9" fillId="6" borderId="55" xfId="0" applyFont="1" applyFill="1" applyBorder="1" applyAlignment="1">
      <alignment vertical="top" wrapText="1"/>
    </xf>
    <xf numFmtId="0" fontId="9" fillId="6" borderId="56" xfId="0" applyFont="1" applyFill="1" applyBorder="1" applyAlignment="1">
      <alignment vertical="top" wrapText="1"/>
    </xf>
    <xf numFmtId="0" fontId="9" fillId="6" borderId="57" xfId="0" applyFont="1" applyFill="1" applyBorder="1" applyAlignment="1">
      <alignment vertical="top" wrapText="1"/>
    </xf>
    <xf numFmtId="0" fontId="11" fillId="6" borderId="0" xfId="0" applyFont="1" applyFill="1" applyAlignment="1">
      <alignment horizontal="center" vertical="top" wrapText="1"/>
    </xf>
    <xf numFmtId="0" fontId="6" fillId="6" borderId="58" xfId="0" applyFont="1" applyFill="1" applyBorder="1"/>
    <xf numFmtId="0" fontId="6" fillId="6" borderId="56" xfId="0" applyFont="1" applyFill="1" applyBorder="1"/>
    <xf numFmtId="0" fontId="9" fillId="6" borderId="26" xfId="0" applyFont="1" applyFill="1" applyBorder="1" applyAlignment="1">
      <alignment vertical="top" wrapText="1"/>
    </xf>
    <xf numFmtId="0" fontId="9" fillId="6" borderId="27" xfId="0" applyFont="1" applyFill="1" applyBorder="1" applyAlignment="1">
      <alignment vertical="top" wrapText="1"/>
    </xf>
    <xf numFmtId="0" fontId="6" fillId="6" borderId="28" xfId="0" applyFont="1" applyFill="1" applyBorder="1"/>
    <xf numFmtId="0" fontId="12" fillId="6" borderId="46" xfId="0" applyFont="1" applyFill="1" applyBorder="1" applyAlignment="1">
      <alignment vertical="top" wrapText="1"/>
    </xf>
    <xf numFmtId="0" fontId="12" fillId="6" borderId="47" xfId="0" applyFont="1" applyFill="1" applyBorder="1" applyAlignment="1">
      <alignment vertical="top" wrapText="1"/>
    </xf>
    <xf numFmtId="0" fontId="19" fillId="6" borderId="58" xfId="0" applyFont="1" applyFill="1" applyBorder="1" applyAlignment="1">
      <alignment vertical="top" wrapText="1"/>
    </xf>
    <xf numFmtId="0" fontId="12" fillId="6" borderId="58" xfId="0" applyFont="1" applyFill="1" applyBorder="1" applyAlignment="1">
      <alignment vertical="top" wrapText="1"/>
    </xf>
    <xf numFmtId="0" fontId="12" fillId="6" borderId="59" xfId="0" applyFont="1" applyFill="1" applyBorder="1" applyAlignment="1">
      <alignment vertical="top" wrapText="1"/>
    </xf>
    <xf numFmtId="0" fontId="6" fillId="6" borderId="60" xfId="0" applyFont="1" applyFill="1" applyBorder="1" applyAlignment="1">
      <alignment vertical="top" wrapText="1"/>
    </xf>
    <xf numFmtId="0" fontId="12" fillId="6" borderId="60" xfId="0" applyFont="1" applyFill="1" applyBorder="1" applyAlignment="1">
      <alignment vertical="top" wrapText="1"/>
    </xf>
    <xf numFmtId="164" fontId="12" fillId="6" borderId="46" xfId="1" applyNumberFormat="1" applyFont="1" applyFill="1" applyBorder="1" applyAlignment="1">
      <alignment vertical="top" wrapText="1"/>
    </xf>
    <xf numFmtId="164" fontId="12" fillId="6" borderId="47" xfId="1" applyNumberFormat="1" applyFont="1" applyFill="1" applyBorder="1" applyAlignment="1">
      <alignment vertical="top" wrapText="1"/>
    </xf>
    <xf numFmtId="164" fontId="19" fillId="6" borderId="58" xfId="1" applyNumberFormat="1" applyFont="1" applyFill="1" applyBorder="1" applyAlignment="1">
      <alignment vertical="top" wrapText="1"/>
    </xf>
    <xf numFmtId="164" fontId="12" fillId="6" borderId="58" xfId="1" applyNumberFormat="1" applyFont="1" applyFill="1" applyBorder="1" applyAlignment="1">
      <alignment vertical="top" wrapText="1"/>
    </xf>
    <xf numFmtId="164" fontId="12" fillId="6" borderId="59" xfId="1" applyNumberFormat="1" applyFont="1" applyFill="1" applyBorder="1" applyAlignment="1">
      <alignment vertical="top" wrapText="1"/>
    </xf>
    <xf numFmtId="164" fontId="12" fillId="6" borderId="60" xfId="1" applyNumberFormat="1" applyFont="1" applyFill="1" applyBorder="1" applyAlignment="1">
      <alignment vertical="top" wrapText="1"/>
    </xf>
    <xf numFmtId="164" fontId="12" fillId="6" borderId="55" xfId="1" applyNumberFormat="1" applyFont="1" applyFill="1" applyBorder="1" applyAlignment="1">
      <alignment vertical="top" wrapText="1"/>
    </xf>
    <xf numFmtId="166" fontId="6" fillId="6" borderId="23" xfId="0" applyNumberFormat="1" applyFont="1" applyFill="1" applyBorder="1" applyAlignment="1">
      <alignment horizontal="center" vertical="top" wrapText="1"/>
    </xf>
    <xf numFmtId="0" fontId="12" fillId="6" borderId="56" xfId="0" applyFont="1" applyFill="1" applyBorder="1" applyAlignment="1">
      <alignment vertical="top" wrapText="1"/>
    </xf>
    <xf numFmtId="0" fontId="12" fillId="6" borderId="61" xfId="0" applyFont="1" applyFill="1" applyBorder="1" applyAlignment="1">
      <alignment vertical="top" wrapText="1"/>
    </xf>
    <xf numFmtId="0" fontId="9" fillId="6" borderId="39" xfId="0" applyFont="1" applyFill="1" applyBorder="1" applyAlignment="1">
      <alignment vertical="top" wrapText="1"/>
    </xf>
    <xf numFmtId="0" fontId="12" fillId="6" borderId="40" xfId="0" applyFont="1" applyFill="1" applyBorder="1" applyAlignment="1">
      <alignment vertical="top" wrapText="1"/>
    </xf>
    <xf numFmtId="0" fontId="12" fillId="6" borderId="20" xfId="0" applyFont="1" applyFill="1" applyBorder="1" applyAlignment="1">
      <alignment vertical="top" wrapText="1"/>
    </xf>
    <xf numFmtId="164" fontId="19" fillId="6" borderId="18" xfId="0" applyNumberFormat="1" applyFont="1" applyFill="1" applyBorder="1" applyAlignment="1">
      <alignment horizontal="center" vertical="top" wrapText="1"/>
    </xf>
    <xf numFmtId="164" fontId="19" fillId="6" borderId="39" xfId="0" applyNumberFormat="1" applyFont="1" applyFill="1" applyBorder="1" applyAlignment="1">
      <alignment horizontal="center" vertical="top" wrapText="1"/>
    </xf>
    <xf numFmtId="164" fontId="19" fillId="6" borderId="40" xfId="0" applyNumberFormat="1" applyFont="1" applyFill="1" applyBorder="1" applyAlignment="1">
      <alignment horizontal="center" vertical="top" wrapText="1"/>
    </xf>
    <xf numFmtId="164" fontId="19" fillId="6" borderId="41" xfId="0" applyNumberFormat="1" applyFont="1" applyFill="1" applyBorder="1" applyAlignment="1">
      <alignment horizontal="center" vertical="top" wrapText="1"/>
    </xf>
    <xf numFmtId="164" fontId="9" fillId="6" borderId="20" xfId="0" applyNumberFormat="1" applyFont="1" applyFill="1" applyBorder="1" applyAlignment="1">
      <alignment horizontal="center" vertical="top" wrapText="1"/>
    </xf>
    <xf numFmtId="164" fontId="19" fillId="6" borderId="20" xfId="1" applyNumberFormat="1" applyFont="1" applyFill="1" applyBorder="1" applyAlignment="1">
      <alignment vertical="top" wrapText="1"/>
    </xf>
    <xf numFmtId="164" fontId="9" fillId="6" borderId="17" xfId="0" applyNumberFormat="1" applyFont="1" applyFill="1" applyBorder="1" applyAlignment="1">
      <alignment horizontal="center" vertical="top" wrapText="1"/>
    </xf>
    <xf numFmtId="0" fontId="12" fillId="6" borderId="17" xfId="0" applyFont="1" applyFill="1" applyBorder="1" applyAlignment="1">
      <alignment horizontal="center" vertical="top" wrapText="1"/>
    </xf>
    <xf numFmtId="166" fontId="7" fillId="0" borderId="20" xfId="1" applyNumberFormat="1" applyFont="1" applyBorder="1" applyAlignment="1">
      <alignment horizontal="right" vertical="top" wrapText="1"/>
    </xf>
    <xf numFmtId="166" fontId="7" fillId="0" borderId="25" xfId="1" applyNumberFormat="1" applyFont="1" applyBorder="1" applyAlignment="1">
      <alignment horizontal="right" vertical="top" wrapText="1"/>
    </xf>
    <xf numFmtId="166" fontId="12" fillId="6" borderId="59" xfId="0" applyNumberFormat="1" applyFont="1" applyFill="1" applyBorder="1" applyAlignment="1">
      <alignment vertical="top" wrapText="1"/>
    </xf>
    <xf numFmtId="166" fontId="12" fillId="6" borderId="59" xfId="1" applyNumberFormat="1" applyFont="1" applyFill="1" applyBorder="1" applyAlignment="1">
      <alignment vertical="top" wrapText="1"/>
    </xf>
    <xf numFmtId="164" fontId="7" fillId="5" borderId="40" xfId="1" applyNumberFormat="1" applyFont="1" applyFill="1" applyBorder="1" applyAlignment="1">
      <alignment horizontal="right" vertical="top" wrapText="1"/>
    </xf>
    <xf numFmtId="0" fontId="6" fillId="7" borderId="0" xfId="0" applyFont="1" applyFill="1"/>
    <xf numFmtId="164" fontId="6" fillId="7" borderId="0" xfId="0" applyNumberFormat="1" applyFont="1" applyFill="1"/>
    <xf numFmtId="164" fontId="12" fillId="6" borderId="61" xfId="1" applyNumberFormat="1" applyFont="1" applyFill="1" applyBorder="1" applyAlignment="1">
      <alignment vertical="top" wrapText="1"/>
    </xf>
    <xf numFmtId="0" fontId="9" fillId="0" borderId="46" xfId="0" applyFont="1" applyFill="1" applyBorder="1" applyAlignment="1">
      <alignment horizontal="right" wrapText="1"/>
    </xf>
    <xf numFmtId="0" fontId="9" fillId="0" borderId="47" xfId="0" applyFont="1" applyFill="1" applyBorder="1" applyAlignment="1">
      <alignment horizontal="right" wrapText="1"/>
    </xf>
    <xf numFmtId="0" fontId="9" fillId="0" borderId="60" xfId="0" applyFont="1" applyFill="1" applyBorder="1" applyAlignment="1">
      <alignment horizontal="right" wrapText="1"/>
    </xf>
    <xf numFmtId="164" fontId="19" fillId="6" borderId="20" xfId="0" applyNumberFormat="1" applyFont="1" applyFill="1" applyBorder="1" applyAlignment="1">
      <alignment horizontal="center" vertical="top" wrapText="1"/>
    </xf>
    <xf numFmtId="0" fontId="9" fillId="0" borderId="59" xfId="0" applyFont="1" applyFill="1" applyBorder="1" applyAlignment="1">
      <alignment horizontal="right" wrapText="1"/>
    </xf>
    <xf numFmtId="164" fontId="18" fillId="5" borderId="20" xfId="0" applyNumberFormat="1" applyFont="1" applyFill="1" applyBorder="1" applyAlignment="1">
      <alignment horizontal="center" vertical="top" wrapText="1"/>
    </xf>
    <xf numFmtId="164" fontId="18" fillId="5" borderId="20" xfId="1" applyNumberFormat="1" applyFont="1" applyFill="1" applyBorder="1" applyAlignment="1">
      <alignment horizontal="right" vertical="top" wrapText="1"/>
    </xf>
    <xf numFmtId="164" fontId="7" fillId="7" borderId="23" xfId="1" applyNumberFormat="1" applyFont="1" applyFill="1" applyBorder="1" applyAlignment="1">
      <alignment horizontal="right" vertical="top" wrapText="1"/>
    </xf>
    <xf numFmtId="166" fontId="6" fillId="7" borderId="25" xfId="0" applyNumberFormat="1" applyFont="1" applyFill="1" applyBorder="1" applyAlignment="1">
      <alignment horizontal="center" vertical="top" wrapText="1"/>
    </xf>
    <xf numFmtId="0" fontId="9" fillId="0" borderId="32" xfId="0" applyFont="1" applyFill="1" applyBorder="1" applyAlignment="1">
      <alignment horizontal="center" wrapText="1"/>
    </xf>
    <xf numFmtId="0" fontId="6" fillId="0" borderId="23" xfId="0" applyFont="1" applyBorder="1"/>
    <xf numFmtId="164" fontId="18" fillId="5" borderId="23" xfId="1" applyNumberFormat="1" applyFont="1" applyFill="1" applyBorder="1" applyAlignment="1">
      <alignment horizontal="right" vertical="top" wrapText="1"/>
    </xf>
    <xf numFmtId="164" fontId="18" fillId="5" borderId="27" xfId="1" applyNumberFormat="1" applyFont="1" applyFill="1" applyBorder="1" applyAlignment="1">
      <alignment horizontal="right" vertical="top" wrapText="1"/>
    </xf>
    <xf numFmtId="164" fontId="6" fillId="0" borderId="62" xfId="1" applyNumberFormat="1" applyFont="1" applyBorder="1" applyAlignment="1">
      <alignment horizontal="right" vertical="top" wrapText="1"/>
    </xf>
    <xf numFmtId="164" fontId="6" fillId="0" borderId="30" xfId="1" applyNumberFormat="1" applyFont="1" applyBorder="1" applyAlignment="1">
      <alignment horizontal="right" vertical="top" wrapText="1"/>
    </xf>
    <xf numFmtId="164" fontId="6" fillId="0" borderId="63" xfId="1" applyNumberFormat="1" applyFont="1" applyBorder="1" applyAlignment="1">
      <alignment horizontal="right" vertical="top" wrapText="1"/>
    </xf>
    <xf numFmtId="164" fontId="6" fillId="0" borderId="54" xfId="1" applyNumberFormat="1" applyFont="1" applyBorder="1" applyAlignment="1">
      <alignment horizontal="left" vertical="top" wrapText="1"/>
    </xf>
    <xf numFmtId="164" fontId="6" fillId="0" borderId="55" xfId="1" applyNumberFormat="1" applyFont="1" applyBorder="1" applyAlignment="1">
      <alignment horizontal="right" vertical="top" wrapText="1"/>
    </xf>
    <xf numFmtId="166" fontId="6" fillId="0" borderId="55" xfId="0" applyNumberFormat="1" applyFont="1" applyBorder="1" applyAlignment="1">
      <alignment horizontal="center" vertical="top" wrapText="1"/>
    </xf>
    <xf numFmtId="166" fontId="6" fillId="0" borderId="56" xfId="0" applyNumberFormat="1" applyFont="1" applyBorder="1" applyAlignment="1">
      <alignment horizontal="center" vertical="top" wrapText="1"/>
    </xf>
    <xf numFmtId="166" fontId="6" fillId="0" borderId="59" xfId="0" applyNumberFormat="1" applyFont="1" applyBorder="1" applyAlignment="1">
      <alignment horizontal="center" vertical="top" wrapText="1"/>
    </xf>
    <xf numFmtId="164" fontId="6" fillId="0" borderId="26" xfId="1" applyNumberFormat="1" applyFont="1" applyBorder="1" applyAlignment="1">
      <alignment horizontal="left" vertical="top" wrapText="1"/>
    </xf>
    <xf numFmtId="164" fontId="6" fillId="0" borderId="27" xfId="1" applyNumberFormat="1" applyFont="1" applyBorder="1" applyAlignment="1">
      <alignment horizontal="right" vertical="top" wrapText="1"/>
    </xf>
    <xf numFmtId="164" fontId="7" fillId="6" borderId="18" xfId="1" applyNumberFormat="1" applyFont="1" applyFill="1" applyBorder="1" applyAlignment="1">
      <alignment horizontal="left" vertical="top" wrapText="1"/>
    </xf>
    <xf numFmtId="164" fontId="7" fillId="6" borderId="17" xfId="1" applyNumberFormat="1" applyFont="1" applyFill="1" applyBorder="1" applyAlignment="1">
      <alignment horizontal="left" vertical="top" wrapText="1"/>
    </xf>
    <xf numFmtId="164" fontId="7" fillId="6" borderId="40" xfId="1" applyNumberFormat="1" applyFont="1" applyFill="1" applyBorder="1" applyAlignment="1">
      <alignment horizontal="left" vertical="top" wrapText="1"/>
    </xf>
    <xf numFmtId="166" fontId="6" fillId="6" borderId="40" xfId="0" applyNumberFormat="1" applyFont="1" applyFill="1" applyBorder="1" applyAlignment="1">
      <alignment horizontal="left" vertical="top" wrapText="1"/>
    </xf>
    <xf numFmtId="164" fontId="7" fillId="6" borderId="64" xfId="1" applyNumberFormat="1" applyFont="1" applyFill="1" applyBorder="1" applyAlignment="1">
      <alignment horizontal="left" vertical="top" wrapText="1"/>
    </xf>
    <xf numFmtId="164" fontId="7" fillId="6" borderId="45" xfId="1" applyNumberFormat="1" applyFont="1" applyFill="1" applyBorder="1" applyAlignment="1">
      <alignment horizontal="right" vertical="top" wrapText="1"/>
    </xf>
    <xf numFmtId="0" fontId="19" fillId="0" borderId="23" xfId="0" applyFont="1" applyFill="1" applyBorder="1" applyAlignment="1">
      <alignment horizontal="left" vertical="top" wrapText="1"/>
    </xf>
    <xf numFmtId="164" fontId="12" fillId="0" borderId="31" xfId="1" applyNumberFormat="1" applyFont="1" applyFill="1" applyBorder="1" applyAlignment="1">
      <alignment horizontal="left" vertical="top" wrapText="1"/>
    </xf>
    <xf numFmtId="0" fontId="19" fillId="0" borderId="50" xfId="0" applyFont="1" applyFill="1" applyBorder="1" applyAlignment="1">
      <alignment horizontal="left" vertical="top" wrapText="1"/>
    </xf>
    <xf numFmtId="0" fontId="9" fillId="0" borderId="26" xfId="0" applyFont="1" applyFill="1" applyBorder="1" applyAlignment="1">
      <alignment horizontal="right" wrapText="1"/>
    </xf>
    <xf numFmtId="0" fontId="9" fillId="0" borderId="27" xfId="0" applyFont="1" applyFill="1" applyBorder="1" applyAlignment="1">
      <alignment horizontal="right" wrapText="1"/>
    </xf>
    <xf numFmtId="0" fontId="19" fillId="0" borderId="54" xfId="0" applyFont="1" applyFill="1" applyBorder="1" applyAlignment="1">
      <alignment horizontal="left" vertical="top" wrapText="1"/>
    </xf>
    <xf numFmtId="0" fontId="19" fillId="0" borderId="55" xfId="0" applyFont="1" applyFill="1" applyBorder="1" applyAlignment="1">
      <alignment horizontal="left" vertical="top" wrapText="1"/>
    </xf>
    <xf numFmtId="0" fontId="6" fillId="0" borderId="0" xfId="0" applyFont="1" applyBorder="1"/>
    <xf numFmtId="0" fontId="19" fillId="0" borderId="22" xfId="0" applyFont="1" applyFill="1" applyBorder="1" applyAlignment="1">
      <alignment horizontal="left" vertical="top" wrapText="1"/>
    </xf>
    <xf numFmtId="164" fontId="7" fillId="6" borderId="39" xfId="1" applyNumberFormat="1" applyFont="1" applyFill="1" applyBorder="1" applyAlignment="1">
      <alignment horizontal="left" vertical="top" wrapText="1"/>
    </xf>
    <xf numFmtId="0" fontId="9" fillId="0" borderId="39" xfId="0" applyFont="1" applyFill="1" applyBorder="1" applyAlignment="1">
      <alignment horizontal="center" wrapText="1"/>
    </xf>
    <xf numFmtId="0" fontId="9" fillId="0" borderId="40" xfId="0" applyFont="1" applyFill="1" applyBorder="1" applyAlignment="1">
      <alignment horizontal="center" wrapText="1"/>
    </xf>
    <xf numFmtId="164" fontId="12" fillId="0" borderId="22" xfId="1" applyNumberFormat="1" applyFont="1" applyFill="1" applyBorder="1" applyAlignment="1">
      <alignment horizontal="left" vertical="top" wrapText="1"/>
    </xf>
    <xf numFmtId="0" fontId="12" fillId="0" borderId="23" xfId="0" applyFont="1" applyFill="1" applyBorder="1" applyAlignment="1">
      <alignment horizontal="center" vertical="top" wrapText="1"/>
    </xf>
    <xf numFmtId="166" fontId="9" fillId="6" borderId="41" xfId="0" applyNumberFormat="1" applyFont="1" applyFill="1" applyBorder="1" applyAlignment="1">
      <alignment horizontal="center" vertical="top" wrapText="1"/>
    </xf>
    <xf numFmtId="0" fontId="6" fillId="0" borderId="0" xfId="0" applyFont="1" applyFill="1"/>
    <xf numFmtId="0" fontId="12" fillId="0" borderId="58" xfId="0" applyFont="1" applyFill="1" applyBorder="1" applyAlignment="1">
      <alignment vertical="top" wrapText="1"/>
    </xf>
    <xf numFmtId="166" fontId="7" fillId="0" borderId="24" xfId="1" applyNumberFormat="1" applyFont="1" applyFill="1" applyBorder="1" applyAlignment="1">
      <alignment horizontal="right" vertical="top" wrapText="1"/>
    </xf>
    <xf numFmtId="166" fontId="6" fillId="0" borderId="24" xfId="1" applyNumberFormat="1" applyFont="1" applyFill="1" applyBorder="1" applyAlignment="1">
      <alignment horizontal="right" vertical="top" wrapText="1"/>
    </xf>
    <xf numFmtId="166" fontId="6" fillId="0" borderId="24" xfId="1" applyNumberFormat="1" applyFont="1" applyFill="1" applyBorder="1" applyAlignment="1">
      <alignment vertical="top" wrapText="1"/>
    </xf>
    <xf numFmtId="166" fontId="6" fillId="0" borderId="37" xfId="1" applyNumberFormat="1" applyFont="1" applyFill="1" applyBorder="1" applyAlignment="1">
      <alignment horizontal="right" vertical="top" wrapText="1"/>
    </xf>
    <xf numFmtId="166" fontId="7" fillId="0" borderId="41" xfId="1" applyNumberFormat="1" applyFont="1" applyFill="1" applyBorder="1" applyAlignment="1">
      <alignment horizontal="right" vertical="top" wrapText="1"/>
    </xf>
    <xf numFmtId="166" fontId="12" fillId="0" borderId="58" xfId="0" applyNumberFormat="1" applyFont="1" applyFill="1" applyBorder="1" applyAlignment="1">
      <alignment vertical="top" wrapText="1"/>
    </xf>
    <xf numFmtId="166" fontId="12" fillId="0" borderId="58" xfId="1" applyNumberFormat="1" applyFont="1" applyFill="1" applyBorder="1" applyAlignment="1">
      <alignment vertical="top" wrapText="1"/>
    </xf>
    <xf numFmtId="166" fontId="12" fillId="0" borderId="24" xfId="1" applyNumberFormat="1" applyFont="1" applyFill="1" applyBorder="1" applyAlignment="1">
      <alignment vertical="top" wrapText="1"/>
    </xf>
    <xf numFmtId="166" fontId="7" fillId="0" borderId="44" xfId="1" applyNumberFormat="1" applyFont="1" applyFill="1" applyBorder="1" applyAlignment="1">
      <alignment horizontal="right" vertical="top" wrapText="1"/>
    </xf>
    <xf numFmtId="0" fontId="7" fillId="0" borderId="0" xfId="0" applyFont="1" applyFill="1"/>
    <xf numFmtId="0" fontId="11" fillId="0" borderId="0" xfId="0" applyFont="1" applyAlignment="1">
      <alignment horizontal="left" vertical="top" wrapText="1"/>
    </xf>
    <xf numFmtId="0" fontId="9" fillId="0" borderId="23" xfId="0" applyFont="1" applyBorder="1" applyAlignment="1">
      <alignment horizontal="center" vertical="top" wrapText="1"/>
    </xf>
    <xf numFmtId="0" fontId="9" fillId="0" borderId="24" xfId="0" applyFont="1" applyBorder="1" applyAlignment="1">
      <alignment horizontal="center" vertical="top" wrapText="1"/>
    </xf>
    <xf numFmtId="0" fontId="11" fillId="0" borderId="0" xfId="0" applyFont="1" applyAlignment="1">
      <alignment horizontal="left" vertical="top" wrapText="1"/>
    </xf>
    <xf numFmtId="0" fontId="9" fillId="0" borderId="25" xfId="0" applyFont="1" applyBorder="1" applyAlignment="1">
      <alignment horizontal="center" vertical="top" wrapText="1"/>
    </xf>
    <xf numFmtId="0" fontId="9" fillId="0" borderId="29" xfId="0" applyFont="1" applyBorder="1" applyAlignment="1">
      <alignment horizontal="center" vertical="top" wrapText="1"/>
    </xf>
    <xf numFmtId="0" fontId="12" fillId="0" borderId="25" xfId="0" applyFont="1" applyBorder="1" applyAlignment="1">
      <alignment vertical="top" wrapText="1"/>
    </xf>
    <xf numFmtId="0" fontId="9" fillId="0" borderId="27" xfId="0" applyFont="1" applyBorder="1" applyAlignment="1">
      <alignment horizontal="center" vertical="top" wrapText="1"/>
    </xf>
    <xf numFmtId="0" fontId="9" fillId="0" borderId="28" xfId="0" applyFont="1" applyFill="1" applyBorder="1" applyAlignment="1">
      <alignment horizontal="center" wrapText="1"/>
    </xf>
    <xf numFmtId="164" fontId="6" fillId="0" borderId="58" xfId="1" applyNumberFormat="1" applyFont="1" applyBorder="1" applyAlignment="1">
      <alignment horizontal="center" vertical="top" wrapText="1"/>
    </xf>
    <xf numFmtId="164" fontId="6" fillId="0" borderId="24" xfId="1" applyNumberFormat="1" applyFont="1" applyBorder="1" applyAlignment="1">
      <alignment horizontal="center" vertical="top" wrapText="1"/>
    </xf>
    <xf numFmtId="166" fontId="6" fillId="0" borderId="24" xfId="0" applyNumberFormat="1" applyFont="1" applyBorder="1" applyAlignment="1">
      <alignment horizontal="center" vertical="top" wrapText="1"/>
    </xf>
    <xf numFmtId="164" fontId="7" fillId="0" borderId="24" xfId="1" applyNumberFormat="1" applyFont="1" applyBorder="1" applyAlignment="1">
      <alignment horizontal="center" vertical="top" wrapText="1"/>
    </xf>
    <xf numFmtId="164" fontId="7" fillId="0" borderId="37" xfId="1" applyNumberFormat="1" applyFont="1" applyBorder="1" applyAlignment="1">
      <alignment horizontal="center" vertical="top" wrapText="1"/>
    </xf>
    <xf numFmtId="166" fontId="6" fillId="0" borderId="37" xfId="0" applyNumberFormat="1" applyFont="1" applyBorder="1" applyAlignment="1">
      <alignment horizontal="center" vertical="top" wrapText="1"/>
    </xf>
    <xf numFmtId="164" fontId="7" fillId="6" borderId="41" xfId="1" applyNumberFormat="1" applyFont="1" applyFill="1" applyBorder="1" applyAlignment="1">
      <alignment horizontal="left" vertical="top" wrapText="1"/>
    </xf>
    <xf numFmtId="0" fontId="11" fillId="0" borderId="0" xfId="0" applyFont="1" applyAlignment="1">
      <alignment horizontal="left" vertical="top" wrapText="1"/>
    </xf>
    <xf numFmtId="0" fontId="9" fillId="0" borderId="29" xfId="0" applyFont="1" applyFill="1" applyBorder="1" applyAlignment="1">
      <alignment horizontal="center" wrapText="1"/>
    </xf>
    <xf numFmtId="0" fontId="10" fillId="0" borderId="23" xfId="0" applyFont="1" applyBorder="1" applyAlignment="1">
      <alignment horizontal="left" vertical="top" wrapText="1"/>
    </xf>
    <xf numFmtId="0" fontId="10" fillId="0" borderId="6" xfId="0" applyFont="1" applyBorder="1" applyAlignment="1">
      <alignment vertical="top" wrapText="1"/>
    </xf>
    <xf numFmtId="0" fontId="10" fillId="0" borderId="0" xfId="0" applyFont="1" applyBorder="1" applyAlignment="1">
      <alignment horizontal="right" vertical="top" wrapText="1"/>
    </xf>
    <xf numFmtId="0" fontId="10" fillId="0" borderId="65" xfId="0" applyFont="1" applyBorder="1" applyAlignment="1">
      <alignment horizontal="right" vertical="top" wrapText="1"/>
    </xf>
    <xf numFmtId="0" fontId="9" fillId="6" borderId="66" xfId="0" applyFont="1" applyFill="1" applyBorder="1" applyAlignment="1">
      <alignment vertical="top" wrapText="1"/>
    </xf>
    <xf numFmtId="0" fontId="10" fillId="6" borderId="67" xfId="0" applyFont="1" applyFill="1" applyBorder="1" applyAlignment="1">
      <alignment horizontal="right" vertical="top" wrapText="1"/>
    </xf>
    <xf numFmtId="0" fontId="10" fillId="6" borderId="68" xfId="0" applyFont="1" applyFill="1" applyBorder="1" applyAlignment="1">
      <alignment horizontal="right" vertical="top" wrapText="1"/>
    </xf>
    <xf numFmtId="0" fontId="6" fillId="6" borderId="69" xfId="0" applyFont="1" applyFill="1" applyBorder="1"/>
    <xf numFmtId="0" fontId="10" fillId="0" borderId="46" xfId="0" applyFont="1" applyBorder="1" applyAlignment="1">
      <alignment vertical="top" wrapText="1"/>
    </xf>
    <xf numFmtId="0" fontId="10" fillId="0" borderId="47" xfId="0" applyFont="1" applyBorder="1" applyAlignment="1">
      <alignment horizontal="right" vertical="top" wrapText="1"/>
    </xf>
    <xf numFmtId="0" fontId="6" fillId="6" borderId="55" xfId="0" applyFont="1" applyFill="1" applyBorder="1"/>
    <xf numFmtId="164" fontId="6" fillId="0" borderId="24" xfId="1" applyNumberFormat="1" applyFont="1" applyBorder="1" applyAlignment="1">
      <alignment horizontal="center"/>
    </xf>
    <xf numFmtId="164" fontId="6" fillId="0" borderId="25" xfId="1" applyNumberFormat="1" applyFont="1" applyBorder="1" applyAlignment="1">
      <alignment horizontal="center"/>
    </xf>
    <xf numFmtId="164" fontId="6" fillId="0" borderId="35" xfId="1" applyNumberFormat="1" applyFont="1" applyBorder="1" applyAlignment="1">
      <alignment horizontal="center"/>
    </xf>
    <xf numFmtId="164" fontId="6" fillId="0" borderId="36" xfId="1" applyNumberFormat="1" applyFont="1" applyBorder="1" applyAlignment="1">
      <alignment horizontal="center"/>
    </xf>
    <xf numFmtId="164" fontId="6" fillId="6" borderId="70" xfId="1" applyNumberFormat="1" applyFont="1" applyFill="1" applyBorder="1" applyAlignment="1">
      <alignment horizontal="center"/>
    </xf>
    <xf numFmtId="164" fontId="6" fillId="6" borderId="71" xfId="1" applyNumberFormat="1" applyFont="1" applyFill="1" applyBorder="1" applyAlignment="1">
      <alignment horizontal="center"/>
    </xf>
    <xf numFmtId="164" fontId="6" fillId="6" borderId="47" xfId="1" applyNumberFormat="1" applyFont="1" applyFill="1" applyBorder="1" applyAlignment="1">
      <alignment horizontal="center"/>
    </xf>
    <xf numFmtId="164" fontId="6" fillId="6" borderId="59" xfId="1" applyNumberFormat="1" applyFont="1" applyFill="1" applyBorder="1" applyAlignment="1">
      <alignment horizontal="center"/>
    </xf>
    <xf numFmtId="164" fontId="6" fillId="0" borderId="23" xfId="1" applyNumberFormat="1" applyFont="1" applyBorder="1" applyAlignment="1">
      <alignment horizontal="center"/>
    </xf>
    <xf numFmtId="164" fontId="6" fillId="0" borderId="0" xfId="1" applyNumberFormat="1" applyFont="1"/>
    <xf numFmtId="164" fontId="7" fillId="6" borderId="27" xfId="1" applyNumberFormat="1" applyFont="1" applyFill="1" applyBorder="1"/>
    <xf numFmtId="164" fontId="7" fillId="6" borderId="29" xfId="1" applyNumberFormat="1" applyFont="1" applyFill="1" applyBorder="1"/>
    <xf numFmtId="164" fontId="10" fillId="0" borderId="22" xfId="1" applyNumberFormat="1" applyFont="1" applyBorder="1" applyAlignment="1">
      <alignment vertical="top" wrapText="1"/>
    </xf>
    <xf numFmtId="164" fontId="10" fillId="0" borderId="30" xfId="1" applyNumberFormat="1" applyFont="1" applyBorder="1" applyAlignment="1">
      <alignment vertical="top" wrapText="1"/>
    </xf>
    <xf numFmtId="164" fontId="9" fillId="0" borderId="39" xfId="1" applyNumberFormat="1" applyFont="1" applyBorder="1" applyAlignment="1">
      <alignment vertical="top" wrapText="1"/>
    </xf>
    <xf numFmtId="164" fontId="9" fillId="0" borderId="72" xfId="1" applyNumberFormat="1" applyFont="1" applyBorder="1" applyAlignment="1">
      <alignment vertical="top" wrapText="1"/>
    </xf>
    <xf numFmtId="164" fontId="9" fillId="0" borderId="40" xfId="1" applyNumberFormat="1" applyFont="1" applyBorder="1" applyAlignment="1">
      <alignment vertical="top" wrapText="1"/>
    </xf>
    <xf numFmtId="164" fontId="9" fillId="0" borderId="41" xfId="1" applyNumberFormat="1" applyFont="1" applyBorder="1" applyAlignment="1">
      <alignment vertical="top" wrapText="1"/>
    </xf>
    <xf numFmtId="164" fontId="9" fillId="0" borderId="20" xfId="1" applyNumberFormat="1" applyFont="1" applyBorder="1" applyAlignment="1">
      <alignment vertical="top" wrapText="1"/>
    </xf>
    <xf numFmtId="164" fontId="9" fillId="6" borderId="54" xfId="1" applyNumberFormat="1" applyFont="1" applyFill="1" applyBorder="1" applyAlignment="1">
      <alignment vertical="top" wrapText="1"/>
    </xf>
    <xf numFmtId="164" fontId="9" fillId="6" borderId="55" xfId="1" applyNumberFormat="1" applyFont="1" applyFill="1" applyBorder="1" applyAlignment="1">
      <alignment vertical="top" wrapText="1"/>
    </xf>
    <xf numFmtId="164" fontId="9" fillId="6" borderId="56" xfId="1" applyNumberFormat="1" applyFont="1" applyFill="1" applyBorder="1" applyAlignment="1">
      <alignment vertical="top" wrapText="1"/>
    </xf>
    <xf numFmtId="164" fontId="9" fillId="6" borderId="57" xfId="1" applyNumberFormat="1" applyFont="1" applyFill="1" applyBorder="1" applyAlignment="1">
      <alignment vertical="top" wrapText="1"/>
    </xf>
    <xf numFmtId="164" fontId="10" fillId="0" borderId="34" xfId="1" applyNumberFormat="1" applyFont="1" applyBorder="1" applyAlignment="1">
      <alignment vertical="top" wrapText="1"/>
    </xf>
    <xf numFmtId="164" fontId="10" fillId="0" borderId="63" xfId="1" applyNumberFormat="1" applyFont="1" applyBorder="1" applyAlignment="1">
      <alignment vertical="top" wrapText="1"/>
    </xf>
    <xf numFmtId="164" fontId="9" fillId="6" borderId="39" xfId="1" applyNumberFormat="1" applyFont="1" applyFill="1" applyBorder="1" applyAlignment="1">
      <alignment vertical="top" wrapText="1"/>
    </xf>
    <xf numFmtId="164" fontId="9" fillId="6" borderId="72" xfId="1" applyNumberFormat="1" applyFont="1" applyFill="1" applyBorder="1" applyAlignment="1">
      <alignment vertical="top" wrapText="1"/>
    </xf>
    <xf numFmtId="164" fontId="9" fillId="6" borderId="40" xfId="1" applyNumberFormat="1" applyFont="1" applyFill="1" applyBorder="1" applyAlignment="1">
      <alignment vertical="top" wrapText="1"/>
    </xf>
    <xf numFmtId="164" fontId="9" fillId="6" borderId="41" xfId="1" applyNumberFormat="1" applyFont="1" applyFill="1" applyBorder="1" applyAlignment="1">
      <alignment vertical="top" wrapText="1"/>
    </xf>
    <xf numFmtId="164" fontId="9" fillId="6" borderId="20" xfId="1" applyNumberFormat="1" applyFont="1" applyFill="1" applyBorder="1" applyAlignment="1">
      <alignment vertical="top" wrapText="1"/>
    </xf>
    <xf numFmtId="0" fontId="6" fillId="6" borderId="47" xfId="0" applyFont="1" applyFill="1" applyBorder="1" applyAlignment="1">
      <alignment vertical="top" wrapText="1"/>
    </xf>
    <xf numFmtId="0" fontId="12" fillId="6" borderId="49" xfId="0" applyFont="1" applyFill="1" applyBorder="1" applyAlignment="1">
      <alignment vertical="top" wrapText="1"/>
    </xf>
    <xf numFmtId="164" fontId="7" fillId="0" borderId="50" xfId="1" applyNumberFormat="1" applyFont="1" applyBorder="1" applyAlignment="1">
      <alignment horizontal="right" vertical="top" wrapText="1"/>
    </xf>
    <xf numFmtId="164" fontId="7" fillId="0" borderId="73" xfId="1" applyNumberFormat="1" applyFont="1" applyBorder="1" applyAlignment="1">
      <alignment horizontal="right" vertical="top" wrapText="1"/>
    </xf>
    <xf numFmtId="164" fontId="12" fillId="6" borderId="49" xfId="1" applyNumberFormat="1" applyFont="1" applyFill="1" applyBorder="1" applyAlignment="1">
      <alignment vertical="top" wrapText="1"/>
    </xf>
    <xf numFmtId="0" fontId="7" fillId="0" borderId="0" xfId="0" applyFont="1" applyAlignment="1"/>
    <xf numFmtId="0" fontId="9" fillId="6" borderId="0" xfId="0" applyFont="1" applyFill="1" applyAlignment="1">
      <alignment horizontal="center" vertical="top" wrapText="1"/>
    </xf>
    <xf numFmtId="0" fontId="9" fillId="6" borderId="0" xfId="0" applyFont="1" applyFill="1" applyAlignment="1">
      <alignment horizontal="left" vertical="top" wrapText="1"/>
    </xf>
    <xf numFmtId="166" fontId="6" fillId="6" borderId="24" xfId="0" applyNumberFormat="1" applyFont="1" applyFill="1" applyBorder="1" applyAlignment="1">
      <alignment horizontal="center" vertical="top" wrapText="1"/>
    </xf>
    <xf numFmtId="166" fontId="6" fillId="6" borderId="25" xfId="0" applyNumberFormat="1" applyFont="1" applyFill="1" applyBorder="1" applyAlignment="1">
      <alignment horizontal="center" vertical="top" wrapText="1"/>
    </xf>
    <xf numFmtId="166" fontId="7" fillId="0" borderId="0" xfId="0" applyNumberFormat="1" applyFont="1" applyAlignment="1">
      <alignment horizontal="center"/>
    </xf>
    <xf numFmtId="164" fontId="6" fillId="6" borderId="23" xfId="1" applyNumberFormat="1" applyFont="1" applyFill="1" applyBorder="1" applyAlignment="1">
      <alignment horizontal="center" vertical="top" wrapText="1"/>
    </xf>
    <xf numFmtId="164" fontId="18" fillId="5" borderId="17" xfId="0" applyNumberFormat="1" applyFont="1" applyFill="1" applyBorder="1" applyAlignment="1">
      <alignment vertical="top" wrapText="1"/>
    </xf>
    <xf numFmtId="0" fontId="6" fillId="7" borderId="18" xfId="0" applyFont="1" applyFill="1" applyBorder="1"/>
    <xf numFmtId="0" fontId="6" fillId="7" borderId="19" xfId="0" applyFont="1" applyFill="1" applyBorder="1"/>
    <xf numFmtId="164" fontId="6" fillId="7" borderId="19" xfId="0" applyNumberFormat="1" applyFont="1" applyFill="1" applyBorder="1"/>
    <xf numFmtId="164" fontId="8" fillId="7" borderId="19" xfId="0" applyNumberFormat="1" applyFont="1" applyFill="1" applyBorder="1"/>
    <xf numFmtId="166" fontId="6" fillId="7" borderId="19" xfId="0" applyNumberFormat="1" applyFont="1" applyFill="1" applyBorder="1"/>
    <xf numFmtId="0" fontId="11" fillId="0" borderId="0" xfId="0" applyFont="1" applyAlignment="1">
      <alignment horizontal="left" vertical="top" wrapText="1"/>
    </xf>
    <xf numFmtId="164" fontId="18" fillId="5" borderId="20" xfId="0" applyNumberFormat="1" applyFont="1" applyFill="1" applyBorder="1" applyAlignment="1">
      <alignment vertical="top" wrapText="1"/>
    </xf>
    <xf numFmtId="166" fontId="10" fillId="0" borderId="23" xfId="0" applyNumberFormat="1" applyFont="1" applyBorder="1" applyAlignment="1">
      <alignment horizontal="right" vertical="top" wrapText="1"/>
    </xf>
    <xf numFmtId="166" fontId="6" fillId="0" borderId="33" xfId="0" applyNumberFormat="1" applyFont="1" applyBorder="1" applyAlignment="1">
      <alignment horizontal="center" vertical="top" wrapText="1"/>
    </xf>
    <xf numFmtId="164" fontId="7" fillId="7" borderId="24" xfId="1" applyNumberFormat="1" applyFont="1" applyFill="1" applyBorder="1" applyAlignment="1">
      <alignment horizontal="right" vertical="top" wrapText="1"/>
    </xf>
    <xf numFmtId="0" fontId="6" fillId="0" borderId="25" xfId="0" applyFont="1" applyBorder="1" applyAlignment="1">
      <alignment wrapText="1"/>
    </xf>
    <xf numFmtId="0" fontId="6" fillId="0" borderId="57" xfId="0" applyFont="1" applyBorder="1" applyAlignment="1">
      <alignment wrapText="1"/>
    </xf>
    <xf numFmtId="0" fontId="6" fillId="0" borderId="24" xfId="0" applyFont="1" applyBorder="1" applyAlignment="1">
      <alignment wrapText="1"/>
    </xf>
    <xf numFmtId="0" fontId="6" fillId="5" borderId="19" xfId="0" applyFont="1" applyFill="1" applyBorder="1"/>
    <xf numFmtId="166" fontId="6" fillId="0" borderId="0" xfId="0" applyNumberFormat="1" applyFont="1" applyBorder="1" applyAlignment="1">
      <alignment horizontal="center" vertical="top" wrapText="1"/>
    </xf>
    <xf numFmtId="166" fontId="6" fillId="0" borderId="58" xfId="0" applyNumberFormat="1" applyFont="1" applyBorder="1" applyAlignment="1">
      <alignment horizontal="center" vertical="top" wrapText="1"/>
    </xf>
    <xf numFmtId="166" fontId="6" fillId="0" borderId="58" xfId="1" applyNumberFormat="1" applyFont="1" applyBorder="1" applyAlignment="1">
      <alignment horizontal="center" vertical="top" wrapText="1"/>
    </xf>
    <xf numFmtId="166" fontId="6" fillId="0" borderId="24" xfId="1" applyNumberFormat="1" applyFont="1" applyBorder="1" applyAlignment="1">
      <alignment horizontal="center" vertical="top" wrapText="1"/>
    </xf>
    <xf numFmtId="166" fontId="6" fillId="0" borderId="37" xfId="1" applyNumberFormat="1" applyFont="1" applyBorder="1" applyAlignment="1">
      <alignment horizontal="center" vertical="top" wrapText="1"/>
    </xf>
    <xf numFmtId="0" fontId="19" fillId="6" borderId="39" xfId="0" applyFont="1" applyFill="1" applyBorder="1" applyAlignment="1">
      <alignment vertical="top"/>
    </xf>
    <xf numFmtId="0" fontId="19" fillId="6" borderId="40" xfId="0" applyFont="1" applyFill="1" applyBorder="1" applyAlignment="1">
      <alignment vertical="top"/>
    </xf>
    <xf numFmtId="0" fontId="19" fillId="6" borderId="41" xfId="0" applyFont="1" applyFill="1" applyBorder="1" applyAlignment="1">
      <alignment vertical="top"/>
    </xf>
    <xf numFmtId="0" fontId="19" fillId="7" borderId="42" xfId="0" applyFont="1" applyFill="1" applyBorder="1" applyAlignment="1">
      <alignment vertical="top"/>
    </xf>
    <xf numFmtId="0" fontId="19" fillId="7" borderId="43" xfId="0" applyFont="1" applyFill="1" applyBorder="1" applyAlignment="1">
      <alignment vertical="top"/>
    </xf>
    <xf numFmtId="0" fontId="19" fillId="7" borderId="44" xfId="0" applyFont="1" applyFill="1" applyBorder="1" applyAlignment="1">
      <alignment vertical="top"/>
    </xf>
    <xf numFmtId="164" fontId="6" fillId="0" borderId="57" xfId="1" applyNumberFormat="1" applyFont="1" applyBorder="1" applyAlignment="1">
      <alignment horizontal="right" vertical="top" wrapText="1"/>
    </xf>
    <xf numFmtId="164" fontId="6" fillId="0" borderId="58" xfId="1" applyNumberFormat="1" applyFont="1" applyBorder="1" applyAlignment="1">
      <alignment horizontal="right" vertical="top" wrapText="1"/>
    </xf>
    <xf numFmtId="164" fontId="6" fillId="0" borderId="24" xfId="1" applyNumberFormat="1" applyFont="1" applyBorder="1" applyAlignment="1">
      <alignment horizontal="right" vertical="top" wrapText="1"/>
    </xf>
    <xf numFmtId="164" fontId="6" fillId="0" borderId="28" xfId="1" applyNumberFormat="1" applyFont="1" applyBorder="1" applyAlignment="1">
      <alignment horizontal="right" vertical="top" wrapText="1"/>
    </xf>
    <xf numFmtId="164" fontId="6" fillId="0" borderId="46" xfId="1" applyNumberFormat="1" applyFont="1" applyBorder="1" applyAlignment="1">
      <alignment horizontal="center" vertical="top" wrapText="1"/>
    </xf>
    <xf numFmtId="164" fontId="6" fillId="0" borderId="22" xfId="1" applyNumberFormat="1" applyFont="1" applyBorder="1" applyAlignment="1">
      <alignment horizontal="center" vertical="top" wrapText="1"/>
    </xf>
    <xf numFmtId="164" fontId="6" fillId="0" borderId="34" xfId="1" applyNumberFormat="1" applyFont="1" applyBorder="1" applyAlignment="1">
      <alignment horizontal="center" vertical="top" wrapText="1"/>
    </xf>
    <xf numFmtId="166" fontId="6" fillId="0" borderId="46" xfId="0" applyNumberFormat="1" applyFont="1" applyBorder="1" applyAlignment="1">
      <alignment horizontal="center" vertical="top" wrapText="1"/>
    </xf>
    <xf numFmtId="166" fontId="6" fillId="0" borderId="22" xfId="0" applyNumberFormat="1" applyFont="1" applyBorder="1" applyAlignment="1">
      <alignment horizontal="center" vertical="top" wrapText="1"/>
    </xf>
    <xf numFmtId="164" fontId="7" fillId="7" borderId="26" xfId="1" applyNumberFormat="1" applyFont="1" applyFill="1" applyBorder="1" applyAlignment="1">
      <alignment horizontal="right" vertical="top" wrapText="1"/>
    </xf>
    <xf numFmtId="164" fontId="7" fillId="7" borderId="27" xfId="1" applyNumberFormat="1" applyFont="1" applyFill="1" applyBorder="1" applyAlignment="1">
      <alignment horizontal="right" vertical="top" wrapText="1"/>
    </xf>
    <xf numFmtId="164" fontId="18" fillId="5" borderId="8" xfId="0" applyNumberFormat="1" applyFont="1" applyFill="1" applyBorder="1" applyAlignment="1">
      <alignment vertical="top" wrapText="1"/>
    </xf>
    <xf numFmtId="164" fontId="7" fillId="7" borderId="28" xfId="1" applyNumberFormat="1" applyFont="1" applyFill="1" applyBorder="1" applyAlignment="1">
      <alignment horizontal="right" vertical="top" wrapText="1"/>
    </xf>
    <xf numFmtId="164" fontId="7" fillId="0" borderId="22" xfId="1" applyNumberFormat="1" applyFont="1" applyBorder="1" applyAlignment="1">
      <alignment horizontal="center" vertical="top" wrapText="1"/>
    </xf>
    <xf numFmtId="164" fontId="7" fillId="0" borderId="34" xfId="1" applyNumberFormat="1" applyFont="1" applyBorder="1" applyAlignment="1">
      <alignment horizontal="center" vertical="top" wrapText="1"/>
    </xf>
    <xf numFmtId="0" fontId="6" fillId="6" borderId="0" xfId="0" applyFont="1" applyFill="1"/>
    <xf numFmtId="0" fontId="7" fillId="6" borderId="0" xfId="0" applyFont="1" applyFill="1" applyAlignment="1"/>
    <xf numFmtId="0" fontId="22" fillId="0" borderId="26" xfId="0" applyFont="1" applyFill="1" applyBorder="1" applyAlignment="1">
      <alignment horizontal="center" wrapText="1"/>
    </xf>
    <xf numFmtId="0" fontId="22" fillId="0" borderId="29" xfId="0" applyFont="1" applyFill="1" applyBorder="1" applyAlignment="1">
      <alignment horizontal="center" wrapText="1"/>
    </xf>
    <xf numFmtId="0" fontId="22" fillId="0" borderId="64" xfId="0" applyFont="1" applyFill="1" applyBorder="1" applyAlignment="1">
      <alignment horizontal="center" wrapText="1"/>
    </xf>
    <xf numFmtId="0" fontId="22" fillId="0" borderId="28" xfId="0" applyFont="1" applyFill="1" applyBorder="1" applyAlignment="1">
      <alignment horizontal="center" wrapText="1"/>
    </xf>
    <xf numFmtId="0" fontId="22" fillId="7" borderId="42" xfId="0" applyFont="1" applyFill="1" applyBorder="1" applyAlignment="1">
      <alignment vertical="top"/>
    </xf>
    <xf numFmtId="0" fontId="22" fillId="7" borderId="2" xfId="0" applyFont="1" applyFill="1" applyBorder="1" applyAlignment="1">
      <alignment vertical="top"/>
    </xf>
    <xf numFmtId="0" fontId="22" fillId="7" borderId="6" xfId="0" applyFont="1" applyFill="1" applyBorder="1" applyAlignment="1">
      <alignment vertical="top"/>
    </xf>
    <xf numFmtId="0" fontId="22" fillId="7" borderId="44" xfId="0" applyFont="1" applyFill="1" applyBorder="1" applyAlignment="1">
      <alignment vertical="top"/>
    </xf>
    <xf numFmtId="0" fontId="22" fillId="6" borderId="39" xfId="0" applyFont="1" applyFill="1" applyBorder="1" applyAlignment="1">
      <alignment vertical="top"/>
    </xf>
    <xf numFmtId="0" fontId="22" fillId="6" borderId="20" xfId="0" applyFont="1" applyFill="1" applyBorder="1" applyAlignment="1">
      <alignment vertical="top"/>
    </xf>
    <xf numFmtId="0" fontId="22" fillId="6" borderId="18" xfId="0" applyFont="1" applyFill="1" applyBorder="1" applyAlignment="1">
      <alignment vertical="top"/>
    </xf>
    <xf numFmtId="0" fontId="22" fillId="6" borderId="41" xfId="0" applyFont="1" applyFill="1" applyBorder="1" applyAlignment="1">
      <alignment vertical="top"/>
    </xf>
    <xf numFmtId="164" fontId="23" fillId="0" borderId="46" xfId="1" applyNumberFormat="1" applyFont="1" applyBorder="1" applyAlignment="1">
      <alignment horizontal="center" vertical="top" wrapText="1"/>
    </xf>
    <xf numFmtId="166" fontId="23" fillId="0" borderId="59" xfId="1" applyNumberFormat="1" applyFont="1" applyBorder="1" applyAlignment="1">
      <alignment horizontal="center" vertical="top" wrapText="1"/>
    </xf>
    <xf numFmtId="164" fontId="23" fillId="0" borderId="49" xfId="1" applyNumberFormat="1" applyFont="1" applyBorder="1" applyAlignment="1">
      <alignment horizontal="center" vertical="top" wrapText="1"/>
    </xf>
    <xf numFmtId="164" fontId="23" fillId="0" borderId="58" xfId="1" applyNumberFormat="1" applyFont="1" applyBorder="1" applyAlignment="1">
      <alignment horizontal="center" vertical="top" wrapText="1"/>
    </xf>
    <xf numFmtId="166" fontId="23" fillId="0" borderId="25" xfId="0" applyNumberFormat="1" applyFont="1" applyBorder="1" applyAlignment="1">
      <alignment horizontal="left" vertical="top" wrapText="1"/>
    </xf>
    <xf numFmtId="164" fontId="23" fillId="0" borderId="22" xfId="1" applyNumberFormat="1" applyFont="1" applyBorder="1" applyAlignment="1">
      <alignment horizontal="center" vertical="top" wrapText="1"/>
    </xf>
    <xf numFmtId="166" fontId="23" fillId="0" borderId="25" xfId="1" applyNumberFormat="1" applyFont="1" applyBorder="1" applyAlignment="1">
      <alignment horizontal="center" vertical="top" wrapText="1"/>
    </xf>
    <xf numFmtId="164" fontId="23" fillId="0" borderId="50" xfId="1" applyNumberFormat="1" applyFont="1" applyBorder="1" applyAlignment="1">
      <alignment horizontal="center" vertical="top" wrapText="1"/>
    </xf>
    <xf numFmtId="164" fontId="23" fillId="0" borderId="24" xfId="1" applyNumberFormat="1" applyFont="1" applyBorder="1" applyAlignment="1">
      <alignment horizontal="center" vertical="top" wrapText="1"/>
    </xf>
    <xf numFmtId="166" fontId="23" fillId="0" borderId="22" xfId="0" applyNumberFormat="1" applyFont="1" applyBorder="1" applyAlignment="1">
      <alignment horizontal="center" vertical="top" wrapText="1"/>
    </xf>
    <xf numFmtId="166" fontId="23" fillId="0" borderId="25" xfId="0" applyNumberFormat="1" applyFont="1" applyBorder="1" applyAlignment="1">
      <alignment horizontal="center" vertical="top" wrapText="1"/>
    </xf>
    <xf numFmtId="166" fontId="23" fillId="0" borderId="50" xfId="0" applyNumberFormat="1" applyFont="1" applyBorder="1" applyAlignment="1">
      <alignment horizontal="center" vertical="top" wrapText="1"/>
    </xf>
    <xf numFmtId="166" fontId="23" fillId="0" borderId="24" xfId="0" applyNumberFormat="1" applyFont="1" applyBorder="1" applyAlignment="1">
      <alignment horizontal="center" vertical="top" wrapText="1"/>
    </xf>
    <xf numFmtId="164" fontId="22" fillId="0" borderId="22" xfId="1" applyNumberFormat="1" applyFont="1" applyBorder="1" applyAlignment="1">
      <alignment horizontal="center" vertical="top" wrapText="1"/>
    </xf>
    <xf numFmtId="166" fontId="22" fillId="0" borderId="25" xfId="1" applyNumberFormat="1" applyFont="1" applyBorder="1" applyAlignment="1">
      <alignment horizontal="center" vertical="top" wrapText="1"/>
    </xf>
    <xf numFmtId="164" fontId="22" fillId="0" borderId="50" xfId="1" applyNumberFormat="1" applyFont="1" applyBorder="1" applyAlignment="1">
      <alignment horizontal="center" vertical="top" wrapText="1"/>
    </xf>
    <xf numFmtId="164" fontId="22" fillId="0" borderId="24" xfId="1" applyNumberFormat="1" applyFont="1" applyBorder="1" applyAlignment="1">
      <alignment horizontal="center" vertical="top" wrapText="1"/>
    </xf>
    <xf numFmtId="164" fontId="22" fillId="0" borderId="34" xfId="1" applyNumberFormat="1" applyFont="1" applyBorder="1" applyAlignment="1">
      <alignment horizontal="center" vertical="top" wrapText="1"/>
    </xf>
    <xf numFmtId="166" fontId="22" fillId="0" borderId="36" xfId="1" applyNumberFormat="1" applyFont="1" applyBorder="1" applyAlignment="1">
      <alignment horizontal="center" vertical="top" wrapText="1"/>
    </xf>
    <xf numFmtId="164" fontId="22" fillId="0" borderId="73" xfId="1" applyNumberFormat="1" applyFont="1" applyBorder="1" applyAlignment="1">
      <alignment horizontal="center" vertical="top" wrapText="1"/>
    </xf>
    <xf numFmtId="164" fontId="22" fillId="0" borderId="37" xfId="1" applyNumberFormat="1" applyFont="1" applyBorder="1" applyAlignment="1">
      <alignment horizontal="center" vertical="top" wrapText="1"/>
    </xf>
    <xf numFmtId="166" fontId="22" fillId="6" borderId="20" xfId="0" applyNumberFormat="1" applyFont="1" applyFill="1" applyBorder="1" applyAlignment="1">
      <alignment vertical="top"/>
    </xf>
    <xf numFmtId="164" fontId="22" fillId="0" borderId="46" xfId="1" applyNumberFormat="1" applyFont="1" applyBorder="1" applyAlignment="1">
      <alignment horizontal="center" vertical="top" wrapText="1"/>
    </xf>
    <xf numFmtId="166" fontId="22" fillId="0" borderId="59" xfId="1" applyNumberFormat="1" applyFont="1" applyBorder="1" applyAlignment="1">
      <alignment horizontal="center" vertical="top" wrapText="1"/>
    </xf>
    <xf numFmtId="164" fontId="22" fillId="0" borderId="49" xfId="1" applyNumberFormat="1" applyFont="1" applyBorder="1" applyAlignment="1">
      <alignment horizontal="center" vertical="top" wrapText="1"/>
    </xf>
    <xf numFmtId="164" fontId="22" fillId="0" borderId="58" xfId="1" applyNumberFormat="1" applyFont="1" applyBorder="1" applyAlignment="1">
      <alignment horizontal="center" vertical="top" wrapText="1"/>
    </xf>
    <xf numFmtId="164" fontId="22" fillId="7" borderId="26" xfId="1" applyNumberFormat="1" applyFont="1" applyFill="1" applyBorder="1" applyAlignment="1">
      <alignment horizontal="right" vertical="top" wrapText="1"/>
    </xf>
    <xf numFmtId="164" fontId="22" fillId="7" borderId="29" xfId="1" applyNumberFormat="1" applyFont="1" applyFill="1" applyBorder="1" applyAlignment="1">
      <alignment horizontal="right" vertical="top" wrapText="1"/>
    </xf>
    <xf numFmtId="164" fontId="22" fillId="7" borderId="64" xfId="1" applyNumberFormat="1" applyFont="1" applyFill="1" applyBorder="1" applyAlignment="1">
      <alignment horizontal="right" vertical="top" wrapText="1"/>
    </xf>
    <xf numFmtId="164" fontId="22" fillId="7" borderId="28" xfId="1" applyNumberFormat="1" applyFont="1" applyFill="1" applyBorder="1" applyAlignment="1">
      <alignment horizontal="right" vertical="top" wrapText="1"/>
    </xf>
    <xf numFmtId="166" fontId="23" fillId="7" borderId="29" xfId="0" applyNumberFormat="1" applyFont="1" applyFill="1" applyBorder="1" applyAlignment="1">
      <alignment horizontal="center" vertical="top" wrapText="1"/>
    </xf>
    <xf numFmtId="0" fontId="23" fillId="7" borderId="0" xfId="0" applyFont="1" applyFill="1"/>
    <xf numFmtId="0" fontId="23" fillId="6" borderId="46" xfId="0" applyFont="1" applyFill="1" applyBorder="1" applyAlignment="1">
      <alignment vertical="top" wrapText="1"/>
    </xf>
    <xf numFmtId="0" fontId="23" fillId="6" borderId="59" xfId="0" applyFont="1" applyFill="1" applyBorder="1" applyAlignment="1">
      <alignment vertical="top" wrapText="1"/>
    </xf>
    <xf numFmtId="0" fontId="23" fillId="6" borderId="49" xfId="0" applyFont="1" applyFill="1" applyBorder="1" applyAlignment="1">
      <alignment vertical="top" wrapText="1"/>
    </xf>
    <xf numFmtId="0" fontId="23" fillId="6" borderId="55" xfId="0" applyFont="1" applyFill="1" applyBorder="1" applyAlignment="1">
      <alignment vertical="top" wrapText="1"/>
    </xf>
    <xf numFmtId="0" fontId="23" fillId="6" borderId="56" xfId="0" applyFont="1" applyFill="1" applyBorder="1" applyAlignment="1">
      <alignment vertical="top" wrapText="1"/>
    </xf>
    <xf numFmtId="164" fontId="23" fillId="0" borderId="22" xfId="1" applyNumberFormat="1" applyFont="1" applyBorder="1" applyAlignment="1">
      <alignment horizontal="right" vertical="top" wrapText="1"/>
    </xf>
    <xf numFmtId="43" fontId="23" fillId="0" borderId="50" xfId="1" applyFont="1" applyBorder="1" applyAlignment="1">
      <alignment horizontal="center" vertical="top" wrapText="1"/>
    </xf>
    <xf numFmtId="164" fontId="23" fillId="0" borderId="23" xfId="1" applyNumberFormat="1" applyFont="1" applyBorder="1" applyAlignment="1">
      <alignment horizontal="center" vertical="top" wrapText="1"/>
    </xf>
    <xf numFmtId="164" fontId="23" fillId="0" borderId="34" xfId="1" applyNumberFormat="1" applyFont="1" applyBorder="1" applyAlignment="1">
      <alignment horizontal="right" vertical="top" wrapText="1"/>
    </xf>
    <xf numFmtId="164" fontId="22" fillId="0" borderId="39" xfId="1" applyNumberFormat="1" applyFont="1" applyBorder="1" applyAlignment="1">
      <alignment horizontal="right" vertical="top" wrapText="1"/>
    </xf>
    <xf numFmtId="164" fontId="22" fillId="0" borderId="20" xfId="1" applyNumberFormat="1" applyFont="1" applyBorder="1" applyAlignment="1">
      <alignment horizontal="right" vertical="top" wrapText="1"/>
    </xf>
    <xf numFmtId="43" fontId="22" fillId="0" borderId="18" xfId="1" applyFont="1" applyBorder="1" applyAlignment="1">
      <alignment horizontal="right" vertical="top" wrapText="1"/>
    </xf>
    <xf numFmtId="164" fontId="22" fillId="0" borderId="40" xfId="1" applyNumberFormat="1" applyFont="1" applyBorder="1" applyAlignment="1">
      <alignment vertical="top" wrapText="1"/>
    </xf>
    <xf numFmtId="164" fontId="23" fillId="6" borderId="54" xfId="1" applyNumberFormat="1" applyFont="1" applyFill="1" applyBorder="1" applyAlignment="1">
      <alignment vertical="top" wrapText="1"/>
    </xf>
    <xf numFmtId="166" fontId="23" fillId="6" borderId="25" xfId="0" applyNumberFormat="1" applyFont="1" applyFill="1" applyBorder="1" applyAlignment="1">
      <alignment horizontal="center" vertical="top" wrapText="1"/>
    </xf>
    <xf numFmtId="43" fontId="23" fillId="6" borderId="50" xfId="1" applyFont="1" applyFill="1" applyBorder="1" applyAlignment="1">
      <alignment horizontal="center" vertical="top" wrapText="1"/>
    </xf>
    <xf numFmtId="164" fontId="23" fillId="6" borderId="23" xfId="1" applyNumberFormat="1" applyFont="1" applyFill="1" applyBorder="1" applyAlignment="1">
      <alignment horizontal="center" vertical="top" wrapText="1"/>
    </xf>
    <xf numFmtId="164" fontId="23" fillId="0" borderId="22" xfId="1" applyNumberFormat="1" applyFont="1" applyBorder="1" applyAlignment="1">
      <alignment vertical="top" wrapText="1"/>
    </xf>
    <xf numFmtId="164" fontId="22" fillId="0" borderId="40" xfId="1" applyNumberFormat="1" applyFont="1" applyBorder="1" applyAlignment="1">
      <alignment horizontal="right" vertical="top" wrapText="1"/>
    </xf>
    <xf numFmtId="164" fontId="23" fillId="0" borderId="42" xfId="1" applyNumberFormat="1" applyFont="1" applyBorder="1" applyAlignment="1">
      <alignment horizontal="right" vertical="top" wrapText="1"/>
    </xf>
    <xf numFmtId="164" fontId="22" fillId="6" borderId="39" xfId="0" applyNumberFormat="1" applyFont="1" applyFill="1" applyBorder="1" applyAlignment="1">
      <alignment horizontal="center" vertical="top" wrapText="1"/>
    </xf>
    <xf numFmtId="164" fontId="22" fillId="6" borderId="20" xfId="0" applyNumberFormat="1" applyFont="1" applyFill="1" applyBorder="1" applyAlignment="1">
      <alignment horizontal="center" vertical="top" wrapText="1"/>
    </xf>
    <xf numFmtId="164" fontId="22" fillId="6" borderId="18" xfId="0" applyNumberFormat="1" applyFont="1" applyFill="1" applyBorder="1" applyAlignment="1">
      <alignment horizontal="center" vertical="top" wrapText="1"/>
    </xf>
    <xf numFmtId="164" fontId="22" fillId="6" borderId="40" xfId="0" applyNumberFormat="1" applyFont="1" applyFill="1" applyBorder="1" applyAlignment="1">
      <alignment horizontal="center" vertical="top" wrapText="1"/>
    </xf>
    <xf numFmtId="164" fontId="22" fillId="6" borderId="21" xfId="0" applyNumberFormat="1" applyFont="1" applyFill="1" applyBorder="1" applyAlignment="1">
      <alignment horizontal="center" vertical="top" wrapText="1"/>
    </xf>
    <xf numFmtId="164" fontId="7" fillId="6" borderId="22" xfId="1" applyNumberFormat="1" applyFont="1" applyFill="1" applyBorder="1" applyAlignment="1">
      <alignment horizontal="right" vertical="top" wrapText="1"/>
    </xf>
    <xf numFmtId="0" fontId="19" fillId="6" borderId="42" xfId="0" applyFont="1" applyFill="1" applyBorder="1" applyAlignment="1">
      <alignment vertical="top" wrapText="1"/>
    </xf>
    <xf numFmtId="0" fontId="19" fillId="6" borderId="43" xfId="0" applyFont="1" applyFill="1" applyBorder="1" applyAlignment="1">
      <alignment vertical="top" wrapText="1"/>
    </xf>
    <xf numFmtId="0" fontId="19" fillId="6" borderId="44" xfId="0" applyFont="1" applyFill="1" applyBorder="1" applyAlignment="1">
      <alignment vertical="top" wrapText="1"/>
    </xf>
    <xf numFmtId="0" fontId="9" fillId="0" borderId="24" xfId="0" applyFont="1" applyFill="1" applyBorder="1" applyAlignment="1">
      <alignment horizontal="right" wrapText="1"/>
    </xf>
    <xf numFmtId="166" fontId="6" fillId="0" borderId="24" xfId="0" applyNumberFormat="1" applyFont="1" applyBorder="1" applyAlignment="1">
      <alignment horizontal="right" vertical="top" wrapText="1"/>
    </xf>
    <xf numFmtId="0" fontId="12" fillId="0" borderId="24" xfId="0" applyFont="1" applyFill="1" applyBorder="1" applyAlignment="1">
      <alignment horizontal="right" vertical="top" wrapText="1"/>
    </xf>
    <xf numFmtId="164" fontId="6" fillId="6" borderId="22" xfId="1" applyNumberFormat="1" applyFont="1" applyFill="1" applyBorder="1" applyAlignment="1">
      <alignment horizontal="center" vertical="top" wrapText="1"/>
    </xf>
    <xf numFmtId="0" fontId="9" fillId="0" borderId="28" xfId="0" applyFont="1" applyFill="1" applyBorder="1" applyAlignment="1">
      <alignment horizontal="right" wrapText="1"/>
    </xf>
    <xf numFmtId="0" fontId="9" fillId="0" borderId="41" xfId="0" applyFont="1" applyFill="1" applyBorder="1" applyAlignment="1">
      <alignment horizontal="center" wrapText="1"/>
    </xf>
    <xf numFmtId="0" fontId="19" fillId="0" borderId="57" xfId="0" applyFont="1" applyFill="1" applyBorder="1" applyAlignment="1">
      <alignment horizontal="left" vertical="top" wrapText="1"/>
    </xf>
    <xf numFmtId="43" fontId="6" fillId="0" borderId="24" xfId="1" applyFont="1" applyBorder="1" applyAlignment="1">
      <alignment horizontal="center" vertical="top" wrapText="1"/>
    </xf>
    <xf numFmtId="0" fontId="6" fillId="0" borderId="23" xfId="0" applyFont="1" applyBorder="1" applyAlignment="1">
      <alignment wrapText="1"/>
    </xf>
    <xf numFmtId="166" fontId="6" fillId="6" borderId="23" xfId="0" applyNumberFormat="1" applyFont="1" applyFill="1" applyBorder="1" applyAlignment="1">
      <alignment horizontal="left" vertical="top" wrapText="1"/>
    </xf>
    <xf numFmtId="0" fontId="6" fillId="0" borderId="25" xfId="0" applyFont="1" applyBorder="1"/>
    <xf numFmtId="0" fontId="6" fillId="0" borderId="22" xfId="0" applyFont="1" applyBorder="1"/>
    <xf numFmtId="0" fontId="9" fillId="0" borderId="34" xfId="0" applyFont="1" applyFill="1" applyBorder="1" applyAlignment="1">
      <alignment horizontal="center" wrapText="1"/>
    </xf>
    <xf numFmtId="0" fontId="9" fillId="0" borderId="35" xfId="0" applyFont="1" applyFill="1" applyBorder="1" applyAlignment="1">
      <alignment horizontal="center" wrapText="1"/>
    </xf>
    <xf numFmtId="0" fontId="6" fillId="0" borderId="36" xfId="0" applyFont="1" applyBorder="1"/>
    <xf numFmtId="0" fontId="19" fillId="0" borderId="46" xfId="0" applyFont="1" applyFill="1" applyBorder="1" applyAlignment="1">
      <alignment horizontal="left" vertical="top" wrapText="1"/>
    </xf>
    <xf numFmtId="0" fontId="19" fillId="0" borderId="47" xfId="0" applyFont="1" applyFill="1" applyBorder="1" applyAlignment="1">
      <alignment horizontal="left" vertical="top" wrapText="1"/>
    </xf>
    <xf numFmtId="0" fontId="6" fillId="0" borderId="59" xfId="0" applyFont="1" applyBorder="1"/>
    <xf numFmtId="0" fontId="19" fillId="6" borderId="39" xfId="0" applyFont="1" applyFill="1" applyBorder="1" applyAlignment="1">
      <alignment vertical="top" wrapText="1"/>
    </xf>
    <xf numFmtId="0" fontId="19" fillId="6" borderId="40" xfId="0" applyFont="1" applyFill="1" applyBorder="1" applyAlignment="1">
      <alignment vertical="top" wrapText="1"/>
    </xf>
    <xf numFmtId="0" fontId="6" fillId="6" borderId="20" xfId="0" applyFont="1" applyFill="1" applyBorder="1"/>
    <xf numFmtId="0" fontId="6" fillId="6" borderId="25" xfId="0" applyFont="1" applyFill="1" applyBorder="1"/>
    <xf numFmtId="164" fontId="6" fillId="6" borderId="26" xfId="1" applyNumberFormat="1" applyFont="1" applyFill="1" applyBorder="1" applyAlignment="1">
      <alignment horizontal="left" vertical="top" wrapText="1"/>
    </xf>
    <xf numFmtId="164" fontId="6" fillId="6" borderId="27" xfId="1" applyNumberFormat="1" applyFont="1" applyFill="1" applyBorder="1" applyAlignment="1">
      <alignment horizontal="right" vertical="top" wrapText="1"/>
    </xf>
    <xf numFmtId="164" fontId="7" fillId="6" borderId="27" xfId="1" applyNumberFormat="1" applyFont="1" applyFill="1" applyBorder="1" applyAlignment="1">
      <alignment horizontal="right" vertical="top" wrapText="1"/>
    </xf>
    <xf numFmtId="0" fontId="6" fillId="0" borderId="35" xfId="0" applyFont="1" applyBorder="1" applyAlignment="1">
      <alignment wrapText="1"/>
    </xf>
    <xf numFmtId="0" fontId="6" fillId="0" borderId="47" xfId="0" applyFont="1" applyBorder="1" applyAlignment="1">
      <alignment wrapText="1"/>
    </xf>
    <xf numFmtId="166" fontId="6" fillId="6" borderId="28" xfId="0" applyNumberFormat="1" applyFont="1" applyFill="1" applyBorder="1" applyAlignment="1">
      <alignment horizontal="center" vertical="top" wrapText="1"/>
    </xf>
    <xf numFmtId="0" fontId="6" fillId="5" borderId="12" xfId="0" applyFont="1" applyFill="1" applyBorder="1"/>
    <xf numFmtId="166" fontId="6" fillId="6" borderId="86" xfId="0" applyNumberFormat="1" applyFont="1" applyFill="1" applyBorder="1" applyAlignment="1">
      <alignment horizontal="center" vertical="top" wrapText="1"/>
    </xf>
    <xf numFmtId="166" fontId="6" fillId="6" borderId="85" xfId="0" applyNumberFormat="1" applyFont="1" applyFill="1" applyBorder="1" applyAlignment="1">
      <alignment horizontal="center" vertical="top" wrapText="1"/>
    </xf>
    <xf numFmtId="166" fontId="6" fillId="6" borderId="8" xfId="0" applyNumberFormat="1" applyFont="1" applyFill="1" applyBorder="1" applyAlignment="1">
      <alignment horizontal="center" vertical="top" wrapText="1"/>
    </xf>
    <xf numFmtId="166" fontId="6" fillId="7" borderId="23" xfId="0" applyNumberFormat="1" applyFont="1" applyFill="1" applyBorder="1" applyAlignment="1">
      <alignment horizontal="center" vertical="top" wrapText="1"/>
    </xf>
    <xf numFmtId="164" fontId="18" fillId="5" borderId="12" xfId="0" applyNumberFormat="1" applyFont="1" applyFill="1" applyBorder="1" applyAlignment="1">
      <alignment vertical="top" wrapText="1"/>
    </xf>
    <xf numFmtId="164" fontId="6" fillId="0" borderId="54" xfId="1" applyNumberFormat="1" applyFont="1" applyBorder="1" applyAlignment="1">
      <alignment horizontal="right" vertical="top" wrapText="1"/>
    </xf>
    <xf numFmtId="164" fontId="7" fillId="0" borderId="55" xfId="1" applyNumberFormat="1" applyFont="1" applyBorder="1" applyAlignment="1">
      <alignment horizontal="center" vertical="top" wrapText="1"/>
    </xf>
    <xf numFmtId="164" fontId="7" fillId="0" borderId="57" xfId="1" applyNumberFormat="1" applyFont="1" applyBorder="1" applyAlignment="1">
      <alignment horizontal="center" vertical="top" wrapText="1"/>
    </xf>
    <xf numFmtId="0" fontId="6" fillId="0" borderId="55" xfId="0" applyFont="1" applyBorder="1" applyAlignment="1">
      <alignment wrapText="1"/>
    </xf>
    <xf numFmtId="164" fontId="7" fillId="7" borderId="22" xfId="1" applyNumberFormat="1" applyFont="1" applyFill="1" applyBorder="1" applyAlignment="1">
      <alignment horizontal="right" vertical="top" wrapText="1"/>
    </xf>
    <xf numFmtId="0" fontId="7" fillId="6" borderId="0" xfId="0" applyFont="1" applyFill="1"/>
    <xf numFmtId="164" fontId="12" fillId="0" borderId="24" xfId="0" applyNumberFormat="1" applyFont="1" applyFill="1" applyBorder="1" applyAlignment="1">
      <alignment horizontal="left" vertical="top" wrapText="1"/>
    </xf>
    <xf numFmtId="0" fontId="25" fillId="0" borderId="0" xfId="0" applyFont="1" applyAlignment="1">
      <alignment vertical="top" wrapText="1"/>
    </xf>
    <xf numFmtId="0" fontId="16" fillId="0" borderId="0" xfId="0" applyFont="1" applyAlignment="1">
      <alignment horizontal="right" indent="2"/>
    </xf>
    <xf numFmtId="0" fontId="15" fillId="0" borderId="0" xfId="0" applyFont="1" applyBorder="1" applyAlignment="1">
      <alignment vertical="top" wrapText="1"/>
    </xf>
    <xf numFmtId="0" fontId="15" fillId="0" borderId="0" xfId="0" applyFont="1" applyBorder="1" applyAlignment="1">
      <alignment horizontal="justify" vertical="top" wrapText="1"/>
    </xf>
    <xf numFmtId="164" fontId="17" fillId="2" borderId="0" xfId="0" applyNumberFormat="1" applyFont="1" applyFill="1"/>
    <xf numFmtId="0" fontId="18" fillId="6" borderId="76" xfId="0" applyFont="1" applyFill="1" applyBorder="1" applyAlignment="1">
      <alignment vertical="top" wrapText="1"/>
    </xf>
    <xf numFmtId="164" fontId="8" fillId="0" borderId="31" xfId="1" applyNumberFormat="1" applyFont="1" applyBorder="1" applyAlignment="1">
      <alignment horizontal="right" vertical="top" wrapText="1"/>
    </xf>
    <xf numFmtId="164" fontId="18" fillId="0" borderId="19" xfId="1" applyNumberFormat="1" applyFont="1" applyBorder="1" applyAlignment="1">
      <alignment vertical="top" wrapText="1"/>
    </xf>
    <xf numFmtId="164" fontId="18" fillId="6" borderId="76" xfId="1" applyNumberFormat="1" applyFont="1" applyFill="1" applyBorder="1" applyAlignment="1">
      <alignment vertical="top" wrapText="1"/>
    </xf>
    <xf numFmtId="164" fontId="8" fillId="0" borderId="88" xfId="1" applyNumberFormat="1" applyFont="1" applyBorder="1" applyAlignment="1">
      <alignment horizontal="right" vertical="top" wrapText="1"/>
    </xf>
    <xf numFmtId="164" fontId="18" fillId="6" borderId="19" xfId="1" applyNumberFormat="1" applyFont="1" applyFill="1" applyBorder="1" applyAlignment="1">
      <alignment vertical="top" wrapText="1"/>
    </xf>
    <xf numFmtId="164" fontId="16" fillId="0" borderId="0" xfId="1" applyNumberFormat="1" applyFont="1" applyAlignment="1">
      <alignment horizontal="right" vertical="top" wrapText="1"/>
    </xf>
    <xf numFmtId="164" fontId="16" fillId="0" borderId="0" xfId="1" applyNumberFormat="1" applyFont="1" applyAlignment="1">
      <alignment horizontal="right" vertical="top" wrapText="1"/>
    </xf>
    <xf numFmtId="0" fontId="16" fillId="0" borderId="0" xfId="0" applyFont="1" applyAlignment="1">
      <alignment horizontal="justify" vertical="top" wrapText="1"/>
    </xf>
    <xf numFmtId="0" fontId="4" fillId="0" borderId="21" xfId="0" applyFont="1" applyBorder="1" applyAlignment="1">
      <alignment horizontal="center"/>
    </xf>
    <xf numFmtId="0" fontId="4" fillId="0" borderId="6" xfId="0" applyFont="1" applyBorder="1" applyAlignment="1">
      <alignment horizontal="justify" vertical="top" wrapText="1"/>
    </xf>
    <xf numFmtId="0" fontId="4" fillId="0" borderId="1" xfId="0" applyFont="1" applyBorder="1" applyAlignment="1">
      <alignment horizontal="justify" vertical="top" wrapText="1"/>
    </xf>
    <xf numFmtId="0" fontId="26" fillId="0" borderId="0" xfId="0" applyFont="1"/>
    <xf numFmtId="0" fontId="27" fillId="0" borderId="0" xfId="0" applyFont="1"/>
    <xf numFmtId="0" fontId="28" fillId="0" borderId="0" xfId="0" applyFont="1"/>
    <xf numFmtId="0" fontId="29" fillId="0" borderId="0" xfId="0" applyFont="1" applyAlignment="1">
      <alignment horizontal="justify" vertical="top" wrapText="1"/>
    </xf>
    <xf numFmtId="0" fontId="29" fillId="0" borderId="0" xfId="0" applyFont="1" applyAlignment="1">
      <alignment horizontal="center" vertical="top" wrapText="1"/>
    </xf>
    <xf numFmtId="0" fontId="29" fillId="0" borderId="0" xfId="0" applyFont="1" applyAlignment="1">
      <alignment horizontal="right" vertical="top" wrapText="1"/>
    </xf>
    <xf numFmtId="164" fontId="29" fillId="0" borderId="0" xfId="1" applyNumberFormat="1" applyFont="1" applyAlignment="1">
      <alignment horizontal="right" vertical="top" wrapText="1"/>
    </xf>
    <xf numFmtId="0" fontId="26" fillId="0" borderId="0" xfId="0" applyFont="1" applyAlignment="1">
      <alignment horizontal="justify" vertical="top" wrapText="1"/>
    </xf>
    <xf numFmtId="164" fontId="29" fillId="0" borderId="12" xfId="1" applyNumberFormat="1" applyFont="1" applyBorder="1" applyAlignment="1">
      <alignment horizontal="right" vertical="top" wrapText="1"/>
    </xf>
    <xf numFmtId="0" fontId="28" fillId="0" borderId="0" xfId="0" applyFont="1" applyAlignment="1">
      <alignment horizontal="center"/>
    </xf>
    <xf numFmtId="164" fontId="29" fillId="0" borderId="0" xfId="1" applyNumberFormat="1" applyFont="1" applyBorder="1" applyAlignment="1">
      <alignment horizontal="right" vertical="top" wrapText="1"/>
    </xf>
    <xf numFmtId="164" fontId="29" fillId="0" borderId="15" xfId="1" applyNumberFormat="1" applyFont="1" applyBorder="1" applyAlignment="1">
      <alignment horizontal="right" vertical="top" wrapText="1"/>
    </xf>
    <xf numFmtId="164" fontId="26" fillId="0" borderId="0" xfId="1" applyNumberFormat="1" applyFont="1" applyAlignment="1">
      <alignment horizontal="right" vertical="top" wrapText="1"/>
    </xf>
    <xf numFmtId="164" fontId="29" fillId="0" borderId="51" xfId="1" applyNumberFormat="1" applyFont="1" applyBorder="1" applyAlignment="1">
      <alignment horizontal="right" vertical="top" wrapText="1"/>
    </xf>
    <xf numFmtId="0" fontId="27" fillId="0" borderId="0" xfId="0" applyFont="1" applyAlignment="1">
      <alignment horizontal="center"/>
    </xf>
    <xf numFmtId="0" fontId="29" fillId="0" borderId="0" xfId="0" applyFont="1" applyAlignment="1">
      <alignment vertical="top" wrapText="1"/>
    </xf>
    <xf numFmtId="0" fontId="26" fillId="0" borderId="0" xfId="0" applyFont="1" applyAlignment="1">
      <alignment vertical="top" wrapText="1"/>
    </xf>
    <xf numFmtId="164" fontId="26" fillId="0" borderId="12" xfId="1" applyNumberFormat="1" applyFont="1" applyBorder="1" applyAlignment="1">
      <alignment horizontal="right" vertical="top" wrapText="1"/>
    </xf>
    <xf numFmtId="164" fontId="29" fillId="2" borderId="0" xfId="1" applyNumberFormat="1" applyFont="1" applyFill="1" applyAlignment="1">
      <alignment horizontal="right" vertical="top" wrapText="1"/>
    </xf>
    <xf numFmtId="164" fontId="28" fillId="0" borderId="0" xfId="1" applyNumberFormat="1" applyFont="1"/>
    <xf numFmtId="0" fontId="26" fillId="0" borderId="0" xfId="0" applyFont="1" applyAlignment="1">
      <alignment horizontal="right" vertical="top" wrapText="1"/>
    </xf>
    <xf numFmtId="164" fontId="26" fillId="0" borderId="52" xfId="1" applyNumberFormat="1" applyFont="1" applyBorder="1" applyAlignment="1">
      <alignment horizontal="right" vertical="top" wrapText="1"/>
    </xf>
    <xf numFmtId="164" fontId="26" fillId="0" borderId="0" xfId="1" applyNumberFormat="1" applyFont="1" applyBorder="1" applyAlignment="1">
      <alignment horizontal="right" vertical="top" wrapText="1"/>
    </xf>
    <xf numFmtId="0" fontId="29" fillId="0" borderId="0" xfId="0" applyFont="1"/>
    <xf numFmtId="164" fontId="29" fillId="0" borderId="19" xfId="1" applyNumberFormat="1" applyFont="1" applyBorder="1" applyAlignment="1">
      <alignment horizontal="right" vertical="top" wrapText="1"/>
    </xf>
    <xf numFmtId="164" fontId="29" fillId="0" borderId="0" xfId="1" applyNumberFormat="1" applyFont="1" applyAlignment="1">
      <alignment horizontal="center" vertical="top" wrapText="1"/>
    </xf>
    <xf numFmtId="164" fontId="29" fillId="0" borderId="48" xfId="1" applyNumberFormat="1" applyFont="1" applyBorder="1" applyAlignment="1">
      <alignment horizontal="justify" vertical="top" wrapText="1"/>
    </xf>
    <xf numFmtId="164" fontId="29" fillId="0" borderId="53" xfId="1" applyNumberFormat="1" applyFont="1" applyBorder="1" applyAlignment="1">
      <alignment horizontal="justify" vertical="top" wrapText="1"/>
    </xf>
    <xf numFmtId="0" fontId="29" fillId="0" borderId="0" xfId="0" applyFont="1" applyAlignment="1">
      <alignment horizontal="center"/>
    </xf>
    <xf numFmtId="0" fontId="28" fillId="0" borderId="0" xfId="0" applyFont="1" applyBorder="1"/>
    <xf numFmtId="0" fontId="30" fillId="0" borderId="0" xfId="0" applyFont="1" applyAlignment="1">
      <alignment horizontal="justify" vertical="top" wrapText="1"/>
    </xf>
    <xf numFmtId="43" fontId="26" fillId="0" borderId="19" xfId="1" applyFont="1" applyBorder="1" applyAlignment="1">
      <alignment horizontal="right" vertical="top" wrapText="1"/>
    </xf>
    <xf numFmtId="0" fontId="26" fillId="0" borderId="12" xfId="0" applyFont="1" applyBorder="1" applyAlignment="1">
      <alignment horizontal="right" vertical="top" wrapText="1"/>
    </xf>
    <xf numFmtId="43" fontId="26" fillId="0" borderId="0" xfId="1" applyFont="1" applyBorder="1" applyAlignment="1">
      <alignment horizontal="right" vertical="top" wrapText="1"/>
    </xf>
    <xf numFmtId="164" fontId="26" fillId="0" borderId="0" xfId="0" applyNumberFormat="1" applyFont="1" applyBorder="1" applyAlignment="1">
      <alignment horizontal="right" vertical="top" wrapText="1"/>
    </xf>
    <xf numFmtId="0" fontId="26" fillId="0" borderId="0" xfId="0" applyFont="1" applyBorder="1" applyAlignment="1">
      <alignment horizontal="right" vertical="top" wrapText="1"/>
    </xf>
    <xf numFmtId="164" fontId="26" fillId="0" borderId="15" xfId="0" applyNumberFormat="1" applyFont="1" applyBorder="1" applyAlignment="1">
      <alignment horizontal="right" vertical="top" wrapText="1"/>
    </xf>
    <xf numFmtId="0" fontId="28" fillId="0" borderId="12" xfId="0" applyFont="1" applyBorder="1"/>
    <xf numFmtId="164" fontId="28" fillId="0" borderId="0" xfId="0" applyNumberFormat="1" applyFont="1"/>
    <xf numFmtId="0" fontId="31" fillId="0" borderId="0" xfId="0" applyFont="1" applyAlignment="1">
      <alignment vertical="top" wrapText="1"/>
    </xf>
    <xf numFmtId="164" fontId="28" fillId="0" borderId="12" xfId="0" applyNumberFormat="1" applyFont="1" applyBorder="1"/>
    <xf numFmtId="0" fontId="29" fillId="0" borderId="0" xfId="0" applyFont="1" applyAlignment="1">
      <alignment horizontal="justify"/>
    </xf>
    <xf numFmtId="0" fontId="32" fillId="0" borderId="0" xfId="0" applyFont="1" applyAlignment="1">
      <alignment horizontal="justify" vertical="center"/>
    </xf>
    <xf numFmtId="0" fontId="19" fillId="0" borderId="27" xfId="0" applyFont="1" applyBorder="1" applyAlignment="1">
      <alignment horizontal="center" vertical="top" wrapText="1"/>
    </xf>
    <xf numFmtId="0" fontId="15" fillId="0" borderId="0" xfId="0" applyFont="1" applyAlignment="1">
      <alignment vertical="center" wrapText="1"/>
    </xf>
    <xf numFmtId="0" fontId="25" fillId="0" borderId="0" xfId="0" applyFont="1" applyFill="1" applyBorder="1" applyAlignment="1">
      <alignment vertical="top" wrapText="1"/>
    </xf>
    <xf numFmtId="0" fontId="3" fillId="0" borderId="48" xfId="0" applyFont="1" applyBorder="1"/>
    <xf numFmtId="0" fontId="25" fillId="0" borderId="6" xfId="0" applyFont="1" applyFill="1" applyBorder="1" applyAlignment="1">
      <alignment vertical="top" wrapText="1"/>
    </xf>
    <xf numFmtId="0" fontId="17" fillId="0" borderId="1" xfId="0" applyFont="1" applyBorder="1" applyAlignment="1">
      <alignment vertical="top" wrapText="1"/>
    </xf>
    <xf numFmtId="0" fontId="6" fillId="0" borderId="0" xfId="0" applyFont="1" applyAlignment="1">
      <alignment wrapText="1"/>
    </xf>
    <xf numFmtId="0" fontId="9" fillId="0" borderId="76" xfId="0" applyFont="1" applyFill="1" applyBorder="1" applyAlignment="1">
      <alignment horizontal="center" wrapText="1"/>
    </xf>
    <xf numFmtId="164" fontId="7" fillId="0" borderId="76" xfId="1" applyNumberFormat="1" applyFont="1" applyBorder="1" applyAlignment="1">
      <alignment horizontal="left" vertical="top" wrapText="1"/>
    </xf>
    <xf numFmtId="0" fontId="19" fillId="6" borderId="0" xfId="0" applyFont="1" applyFill="1" applyBorder="1" applyAlignment="1">
      <alignment vertical="top" wrapText="1"/>
    </xf>
    <xf numFmtId="164" fontId="7" fillId="0" borderId="88" xfId="1" applyNumberFormat="1" applyFont="1" applyBorder="1" applyAlignment="1">
      <alignment horizontal="right" vertical="top" wrapText="1"/>
    </xf>
    <xf numFmtId="164" fontId="7" fillId="6" borderId="19" xfId="1" applyNumberFormat="1" applyFont="1" applyFill="1" applyBorder="1" applyAlignment="1">
      <alignment horizontal="left" vertical="top" wrapText="1"/>
    </xf>
    <xf numFmtId="0" fontId="8" fillId="5" borderId="19" xfId="0" applyFont="1" applyFill="1" applyBorder="1" applyAlignment="1">
      <alignment horizontal="right"/>
    </xf>
    <xf numFmtId="0" fontId="18" fillId="5" borderId="19" xfId="0" applyFont="1" applyFill="1" applyBorder="1" applyAlignment="1">
      <alignment horizontal="left"/>
    </xf>
    <xf numFmtId="0" fontId="4" fillId="0" borderId="0" xfId="0" applyFont="1"/>
    <xf numFmtId="0" fontId="16" fillId="0" borderId="0" xfId="0" applyFont="1"/>
    <xf numFmtId="0" fontId="29" fillId="0" borderId="0" xfId="0" applyFont="1" applyAlignment="1">
      <alignment vertical="top" wrapText="1"/>
    </xf>
    <xf numFmtId="0" fontId="16" fillId="0" borderId="0" xfId="0" applyFont="1" applyAlignment="1">
      <alignment vertical="top" wrapText="1"/>
    </xf>
    <xf numFmtId="164" fontId="16" fillId="0" borderId="48" xfId="1" applyNumberFormat="1" applyFont="1" applyBorder="1" applyAlignment="1">
      <alignment horizontal="right" vertical="top" wrapText="1"/>
    </xf>
    <xf numFmtId="164" fontId="16" fillId="0" borderId="0" xfId="1" applyNumberFormat="1" applyFont="1" applyAlignment="1">
      <alignment horizontal="right" vertical="top" wrapText="1"/>
    </xf>
    <xf numFmtId="0" fontId="16" fillId="0" borderId="0" xfId="0" applyFont="1" applyAlignment="1">
      <alignment horizontal="justify" vertical="top" wrapText="1"/>
    </xf>
    <xf numFmtId="0" fontId="15" fillId="0" borderId="0" xfId="0" applyFont="1" applyAlignment="1">
      <alignment horizontal="justify" vertical="top" wrapText="1"/>
    </xf>
    <xf numFmtId="0" fontId="15" fillId="0" borderId="0" xfId="0" applyFont="1" applyAlignment="1">
      <alignment vertical="top" wrapText="1"/>
    </xf>
    <xf numFmtId="0" fontId="11" fillId="0" borderId="0" xfId="0" applyFont="1" applyAlignment="1">
      <alignment horizontal="justify" vertical="top" wrapText="1"/>
    </xf>
    <xf numFmtId="0" fontId="9" fillId="0" borderId="24" xfId="0" applyFont="1" applyBorder="1" applyAlignment="1">
      <alignment horizontal="center" vertical="top" wrapText="1"/>
    </xf>
    <xf numFmtId="0" fontId="9" fillId="0" borderId="74" xfId="0" applyFont="1" applyBorder="1" applyAlignment="1">
      <alignment horizontal="center" vertical="top" wrapText="1"/>
    </xf>
    <xf numFmtId="0" fontId="9" fillId="0" borderId="75" xfId="0" applyFont="1" applyBorder="1" applyAlignment="1">
      <alignment horizontal="left" wrapText="1"/>
    </xf>
    <xf numFmtId="0" fontId="9" fillId="0" borderId="76" xfId="0" applyFont="1" applyBorder="1" applyAlignment="1">
      <alignment horizontal="left" wrapText="1"/>
    </xf>
    <xf numFmtId="0" fontId="9" fillId="0" borderId="77" xfId="0" applyFont="1" applyBorder="1" applyAlignment="1">
      <alignment horizontal="left" wrapText="1"/>
    </xf>
    <xf numFmtId="0" fontId="9" fillId="6" borderId="49" xfId="0" applyFont="1" applyFill="1" applyBorder="1" applyAlignment="1">
      <alignment horizontal="left" vertical="top" wrapText="1"/>
    </xf>
    <xf numFmtId="0" fontId="9" fillId="6" borderId="52" xfId="0" applyFont="1" applyFill="1" applyBorder="1" applyAlignment="1">
      <alignment horizontal="left" vertical="top" wrapText="1"/>
    </xf>
    <xf numFmtId="0" fontId="9" fillId="6" borderId="62" xfId="0" applyFont="1" applyFill="1" applyBorder="1" applyAlignment="1">
      <alignment horizontal="left" vertical="top" wrapText="1"/>
    </xf>
    <xf numFmtId="0" fontId="11" fillId="0" borderId="0" xfId="0" applyFont="1" applyAlignment="1">
      <alignment horizontal="left" vertical="top" wrapText="1"/>
    </xf>
    <xf numFmtId="0" fontId="19" fillId="0" borderId="35" xfId="0" applyFont="1" applyBorder="1" applyAlignment="1">
      <alignment horizontal="center" vertical="top" wrapText="1"/>
    </xf>
    <xf numFmtId="0" fontId="19" fillId="0" borderId="47" xfId="0" applyFont="1" applyBorder="1" applyAlignment="1">
      <alignment horizontal="center" vertical="top" wrapText="1"/>
    </xf>
    <xf numFmtId="0" fontId="9" fillId="0" borderId="54" xfId="0" applyFont="1" applyBorder="1" applyAlignment="1">
      <alignment horizontal="center" wrapText="1"/>
    </xf>
    <xf numFmtId="0" fontId="9" fillId="0" borderId="55" xfId="0" applyFont="1" applyBorder="1" applyAlignment="1">
      <alignment horizontal="center" wrapText="1"/>
    </xf>
    <xf numFmtId="0" fontId="9" fillId="0" borderId="56" xfId="0" applyFont="1" applyBorder="1" applyAlignment="1">
      <alignment horizontal="center" wrapText="1"/>
    </xf>
    <xf numFmtId="0" fontId="9" fillId="0" borderId="23" xfId="0" applyFont="1" applyBorder="1" applyAlignment="1">
      <alignment horizontal="center" vertical="top" wrapText="1"/>
    </xf>
    <xf numFmtId="0" fontId="9" fillId="0" borderId="57" xfId="0" applyFont="1" applyBorder="1" applyAlignment="1">
      <alignment horizontal="center" wrapText="1"/>
    </xf>
    <xf numFmtId="0" fontId="9" fillId="0" borderId="76" xfId="0" applyFont="1" applyBorder="1" applyAlignment="1">
      <alignment horizontal="center" wrapText="1"/>
    </xf>
    <xf numFmtId="0" fontId="9" fillId="0" borderId="22" xfId="0" applyFont="1" applyBorder="1" applyAlignment="1">
      <alignment horizontal="center" vertical="top" wrapText="1"/>
    </xf>
    <xf numFmtId="0" fontId="9" fillId="0" borderId="35" xfId="0" applyFont="1" applyBorder="1" applyAlignment="1">
      <alignment horizontal="center" vertical="top" wrapText="1"/>
    </xf>
    <xf numFmtId="0" fontId="9" fillId="0" borderId="47" xfId="0" applyFont="1" applyBorder="1" applyAlignment="1">
      <alignment horizontal="center" vertical="top" wrapText="1"/>
    </xf>
    <xf numFmtId="0" fontId="9" fillId="0" borderId="25" xfId="0" applyFont="1" applyBorder="1" applyAlignment="1">
      <alignment horizontal="center" vertical="top" wrapText="1"/>
    </xf>
    <xf numFmtId="164" fontId="9" fillId="6" borderId="75" xfId="1" applyNumberFormat="1" applyFont="1" applyFill="1" applyBorder="1" applyAlignment="1">
      <alignment horizontal="left" vertical="top" wrapText="1"/>
    </xf>
    <xf numFmtId="164" fontId="9" fillId="6" borderId="76" xfId="1" applyNumberFormat="1" applyFont="1" applyFill="1" applyBorder="1" applyAlignment="1">
      <alignment horizontal="left" vertical="top" wrapText="1"/>
    </xf>
    <xf numFmtId="0" fontId="9" fillId="6" borderId="75" xfId="0" applyFont="1" applyFill="1" applyBorder="1" applyAlignment="1">
      <alignment horizontal="left" vertical="top" wrapText="1"/>
    </xf>
    <xf numFmtId="0" fontId="9" fillId="6" borderId="76" xfId="0" applyFont="1" applyFill="1" applyBorder="1" applyAlignment="1">
      <alignment horizontal="left" vertical="top" wrapText="1"/>
    </xf>
    <xf numFmtId="0" fontId="9" fillId="0" borderId="31" xfId="0" applyFont="1" applyBorder="1" applyAlignment="1">
      <alignment horizontal="center" vertical="top" wrapText="1"/>
    </xf>
    <xf numFmtId="43" fontId="18" fillId="5" borderId="18" xfId="1" applyFont="1" applyFill="1" applyBorder="1" applyAlignment="1">
      <alignment horizontal="left" vertical="top" wrapText="1"/>
    </xf>
    <xf numFmtId="43" fontId="18" fillId="5" borderId="21" xfId="1" applyFont="1" applyFill="1" applyBorder="1" applyAlignment="1">
      <alignment horizontal="left" vertical="top" wrapText="1"/>
    </xf>
    <xf numFmtId="0" fontId="9" fillId="0" borderId="38" xfId="0" applyFont="1" applyBorder="1" applyAlignment="1">
      <alignment horizontal="center" vertical="top" wrapText="1"/>
    </xf>
    <xf numFmtId="0" fontId="9" fillId="0" borderId="10" xfId="0" applyFont="1" applyBorder="1" applyAlignment="1">
      <alignment horizontal="center" vertical="top" wrapText="1"/>
    </xf>
    <xf numFmtId="0" fontId="9" fillId="0" borderId="4" xfId="0" applyFont="1" applyBorder="1" applyAlignment="1">
      <alignment horizontal="center" vertical="center" wrapText="1"/>
    </xf>
    <xf numFmtId="0" fontId="9" fillId="0" borderId="1" xfId="0" applyFont="1" applyBorder="1" applyAlignment="1">
      <alignment horizontal="center" vertical="center" wrapText="1"/>
    </xf>
    <xf numFmtId="0" fontId="9" fillId="0" borderId="60" xfId="0" applyFont="1" applyBorder="1" applyAlignment="1">
      <alignment horizontal="center" vertical="center" wrapText="1"/>
    </xf>
    <xf numFmtId="0" fontId="6" fillId="0" borderId="9" xfId="0" applyFont="1" applyBorder="1" applyAlignment="1">
      <alignment horizontal="center" vertical="top" wrapText="1"/>
    </xf>
    <xf numFmtId="0" fontId="6" fillId="0" borderId="49" xfId="0" applyFont="1" applyBorder="1" applyAlignment="1">
      <alignment horizontal="center" vertical="top" wrapText="1"/>
    </xf>
    <xf numFmtId="0" fontId="7" fillId="0" borderId="73" xfId="0" applyFont="1" applyBorder="1" applyAlignment="1">
      <alignment horizontal="center" vertical="top" wrapText="1"/>
    </xf>
    <xf numFmtId="0" fontId="7" fillId="0" borderId="11" xfId="0" applyFont="1" applyBorder="1" applyAlignment="1">
      <alignment horizontal="center" vertical="top" wrapText="1"/>
    </xf>
    <xf numFmtId="0" fontId="20" fillId="0" borderId="18" xfId="0" applyFont="1" applyBorder="1" applyAlignment="1">
      <alignment horizontal="center" wrapText="1"/>
    </xf>
    <xf numFmtId="0" fontId="20" fillId="0" borderId="19" xfId="0" applyFont="1" applyBorder="1" applyAlignment="1">
      <alignment horizontal="center" wrapText="1"/>
    </xf>
    <xf numFmtId="0" fontId="20" fillId="0" borderId="21" xfId="0" applyFont="1" applyBorder="1" applyAlignment="1">
      <alignment horizontal="center" wrapText="1"/>
    </xf>
    <xf numFmtId="0" fontId="7" fillId="0" borderId="0" xfId="0" applyFont="1" applyAlignment="1">
      <alignment horizontal="left"/>
    </xf>
    <xf numFmtId="0" fontId="6" fillId="0" borderId="43" xfId="0" applyFont="1" applyBorder="1" applyAlignment="1">
      <alignment horizontal="center" vertical="top" wrapText="1"/>
    </xf>
    <xf numFmtId="0" fontId="6" fillId="0" borderId="47" xfId="0" applyFont="1" applyBorder="1" applyAlignment="1">
      <alignment horizontal="center" vertical="top" wrapText="1"/>
    </xf>
    <xf numFmtId="0" fontId="7" fillId="0" borderId="58" xfId="0" applyFont="1" applyBorder="1" applyAlignment="1">
      <alignment horizontal="center" vertical="top" wrapText="1"/>
    </xf>
    <xf numFmtId="0" fontId="7" fillId="0" borderId="24" xfId="0" applyFont="1" applyBorder="1" applyAlignment="1">
      <alignment horizontal="center" vertical="top" wrapText="1"/>
    </xf>
    <xf numFmtId="0" fontId="10" fillId="0" borderId="55" xfId="0" applyFont="1" applyBorder="1" applyAlignment="1">
      <alignment horizontal="center" vertical="top" wrapText="1"/>
    </xf>
    <xf numFmtId="0" fontId="10" fillId="0" borderId="23" xfId="0" applyFont="1" applyBorder="1" applyAlignment="1">
      <alignment horizontal="center" vertical="top" wrapText="1"/>
    </xf>
    <xf numFmtId="0" fontId="7" fillId="0" borderId="35" xfId="0" applyFont="1" applyBorder="1" applyAlignment="1">
      <alignment horizontal="center" vertical="top" wrapText="1"/>
    </xf>
    <xf numFmtId="0" fontId="7" fillId="0" borderId="78" xfId="0" applyFont="1" applyBorder="1" applyAlignment="1">
      <alignment horizontal="center" vertical="top" wrapText="1"/>
    </xf>
    <xf numFmtId="0" fontId="7" fillId="6" borderId="75" xfId="0" applyFont="1" applyFill="1" applyBorder="1" applyAlignment="1">
      <alignment horizontal="left" vertical="top" wrapText="1"/>
    </xf>
    <xf numFmtId="0" fontId="7" fillId="6" borderId="76" xfId="0" applyFont="1" applyFill="1" applyBorder="1" applyAlignment="1">
      <alignment horizontal="left" vertical="top" wrapText="1"/>
    </xf>
    <xf numFmtId="0" fontId="7" fillId="6" borderId="77" xfId="0" applyFont="1" applyFill="1" applyBorder="1" applyAlignment="1">
      <alignment horizontal="left" vertical="top" wrapText="1"/>
    </xf>
    <xf numFmtId="0" fontId="9" fillId="0" borderId="27" xfId="0" applyFont="1" applyBorder="1" applyAlignment="1">
      <alignment horizontal="center" vertical="top" wrapText="1"/>
    </xf>
    <xf numFmtId="0" fontId="7" fillId="0" borderId="59" xfId="0" applyFont="1" applyBorder="1" applyAlignment="1">
      <alignment horizontal="center" vertical="top" wrapText="1"/>
    </xf>
    <xf numFmtId="0" fontId="7" fillId="0" borderId="25" xfId="0" applyFont="1" applyBorder="1" applyAlignment="1">
      <alignment horizontal="center" vertical="top" wrapText="1"/>
    </xf>
    <xf numFmtId="0" fontId="10" fillId="0" borderId="58" xfId="0" applyFont="1" applyFill="1" applyBorder="1" applyAlignment="1">
      <alignment horizontal="center" vertical="top" wrapText="1"/>
    </xf>
    <xf numFmtId="0" fontId="10" fillId="0" borderId="24" xfId="0" applyFont="1" applyFill="1" applyBorder="1" applyAlignment="1">
      <alignment horizontal="center" vertical="top" wrapText="1"/>
    </xf>
    <xf numFmtId="0" fontId="9" fillId="0" borderId="24" xfId="0" applyFont="1" applyFill="1" applyBorder="1" applyAlignment="1">
      <alignment horizontal="center" vertical="top" wrapText="1"/>
    </xf>
    <xf numFmtId="0" fontId="9" fillId="0" borderId="28" xfId="0" applyFont="1" applyFill="1" applyBorder="1" applyAlignment="1">
      <alignment horizontal="center" vertical="top" wrapText="1"/>
    </xf>
    <xf numFmtId="0" fontId="7" fillId="0" borderId="33" xfId="0" applyFont="1" applyBorder="1" applyAlignment="1">
      <alignment horizontal="center" vertical="top" wrapText="1"/>
    </xf>
    <xf numFmtId="0" fontId="7" fillId="0" borderId="45" xfId="0" applyFont="1" applyBorder="1" applyAlignment="1">
      <alignment horizontal="center" vertical="top" wrapText="1"/>
    </xf>
    <xf numFmtId="0" fontId="20" fillId="0" borderId="54" xfId="0" applyFont="1" applyBorder="1" applyAlignment="1">
      <alignment horizontal="center" wrapText="1"/>
    </xf>
    <xf numFmtId="0" fontId="20" fillId="0" borderId="55" xfId="0" applyFont="1" applyBorder="1" applyAlignment="1">
      <alignment horizontal="center" wrapText="1"/>
    </xf>
    <xf numFmtId="0" fontId="20" fillId="0" borderId="57" xfId="0" applyFont="1" applyBorder="1" applyAlignment="1">
      <alignment horizontal="center" wrapText="1"/>
    </xf>
    <xf numFmtId="0" fontId="6" fillId="0" borderId="23" xfId="0" applyFont="1" applyBorder="1" applyAlignment="1">
      <alignment horizontal="center" vertical="top" wrapText="1"/>
    </xf>
    <xf numFmtId="0" fontId="10" fillId="0" borderId="25" xfId="0" applyFont="1" applyBorder="1" applyAlignment="1">
      <alignment horizontal="center" vertical="top" wrapText="1"/>
    </xf>
    <xf numFmtId="0" fontId="6" fillId="0" borderId="46" xfId="0" applyFont="1" applyBorder="1" applyAlignment="1">
      <alignment horizontal="center" vertical="top" wrapText="1"/>
    </xf>
    <xf numFmtId="0" fontId="6" fillId="0" borderId="22" xfId="0" applyFont="1" applyBorder="1" applyAlignment="1">
      <alignment horizontal="center" vertical="top" wrapText="1"/>
    </xf>
    <xf numFmtId="0" fontId="7" fillId="0" borderId="28" xfId="0" applyFont="1" applyBorder="1" applyAlignment="1">
      <alignment horizontal="center" vertical="top" wrapText="1"/>
    </xf>
    <xf numFmtId="0" fontId="10" fillId="0" borderId="56" xfId="0" applyFont="1" applyBorder="1" applyAlignment="1">
      <alignment horizontal="center" vertical="top" wrapText="1"/>
    </xf>
    <xf numFmtId="0" fontId="9" fillId="0" borderId="61" xfId="0" applyFont="1" applyBorder="1" applyAlignment="1">
      <alignment horizontal="center" vertical="top" wrapText="1"/>
    </xf>
    <xf numFmtId="0" fontId="9" fillId="0" borderId="33" xfId="0" applyFont="1" applyBorder="1" applyAlignment="1">
      <alignment horizontal="center" vertical="top" wrapText="1"/>
    </xf>
    <xf numFmtId="0" fontId="10" fillId="0" borderId="47" xfId="0" applyFont="1" applyBorder="1" applyAlignment="1">
      <alignment horizontal="center" vertical="top" wrapText="1"/>
    </xf>
    <xf numFmtId="0" fontId="9" fillId="0" borderId="45" xfId="0" applyFont="1" applyBorder="1" applyAlignment="1">
      <alignment horizontal="center" vertical="top" wrapText="1"/>
    </xf>
    <xf numFmtId="0" fontId="9" fillId="0" borderId="29" xfId="0" applyFont="1" applyBorder="1" applyAlignment="1">
      <alignment horizontal="center" vertical="top" wrapText="1"/>
    </xf>
    <xf numFmtId="0" fontId="9" fillId="0" borderId="4" xfId="0" applyFont="1" applyBorder="1" applyAlignment="1">
      <alignment horizontal="center" wrapText="1"/>
    </xf>
    <xf numFmtId="0" fontId="9" fillId="0" borderId="1" xfId="0" applyFont="1" applyBorder="1" applyAlignment="1">
      <alignment horizontal="center" wrapText="1"/>
    </xf>
    <xf numFmtId="0" fontId="9" fillId="0" borderId="60" xfId="0" applyFont="1" applyBorder="1" applyAlignment="1">
      <alignment horizontal="center" wrapText="1"/>
    </xf>
    <xf numFmtId="0" fontId="7" fillId="0" borderId="0" xfId="0" applyFont="1" applyAlignment="1">
      <alignment wrapText="1"/>
    </xf>
    <xf numFmtId="0" fontId="7" fillId="0" borderId="23" xfId="0" applyFont="1" applyBorder="1" applyAlignment="1">
      <alignment horizontal="center" vertical="top" wrapText="1"/>
    </xf>
    <xf numFmtId="0" fontId="7" fillId="0" borderId="27" xfId="0" applyFont="1" applyBorder="1" applyAlignment="1">
      <alignment horizontal="center" vertical="top" wrapText="1"/>
    </xf>
    <xf numFmtId="0" fontId="7" fillId="0" borderId="29" xfId="0" applyFont="1" applyBorder="1" applyAlignment="1">
      <alignment horizontal="center" vertical="top" wrapText="1"/>
    </xf>
    <xf numFmtId="0" fontId="12" fillId="0" borderId="22" xfId="0" applyFont="1" applyBorder="1" applyAlignment="1">
      <alignment vertical="top" wrapText="1"/>
    </xf>
    <xf numFmtId="0" fontId="12" fillId="0" borderId="26" xfId="0" applyFont="1" applyBorder="1" applyAlignment="1">
      <alignment vertical="top" wrapText="1"/>
    </xf>
    <xf numFmtId="0" fontId="12" fillId="0" borderId="23" xfId="0" applyFont="1" applyBorder="1" applyAlignment="1">
      <alignment vertical="top" wrapText="1"/>
    </xf>
    <xf numFmtId="0" fontId="12" fillId="0" borderId="27" xfId="0" applyFont="1" applyBorder="1" applyAlignment="1">
      <alignment vertical="top" wrapText="1"/>
    </xf>
    <xf numFmtId="0" fontId="12" fillId="0" borderId="25" xfId="0" applyFont="1" applyBorder="1" applyAlignment="1">
      <alignment vertical="top" wrapText="1"/>
    </xf>
    <xf numFmtId="0" fontId="12" fillId="0" borderId="29" xfId="0" applyFont="1" applyBorder="1" applyAlignment="1">
      <alignment vertical="top" wrapText="1"/>
    </xf>
    <xf numFmtId="0" fontId="7" fillId="0" borderId="22" xfId="0" applyFont="1" applyBorder="1" applyAlignment="1">
      <alignment horizontal="center" vertical="top" wrapText="1"/>
    </xf>
    <xf numFmtId="0" fontId="7" fillId="0" borderId="26" xfId="0" applyFont="1" applyBorder="1" applyAlignment="1">
      <alignment horizontal="center" vertical="top" wrapText="1"/>
    </xf>
    <xf numFmtId="0" fontId="23" fillId="0" borderId="7" xfId="0" applyFont="1" applyBorder="1" applyAlignment="1">
      <alignment horizontal="center" wrapText="1"/>
    </xf>
    <xf numFmtId="0" fontId="23" fillId="0" borderId="2" xfId="0" applyFont="1" applyBorder="1" applyAlignment="1">
      <alignment horizontal="center" wrapText="1"/>
    </xf>
    <xf numFmtId="0" fontId="23" fillId="0" borderId="59" xfId="0" applyFont="1" applyBorder="1" applyAlignment="1">
      <alignment horizontal="center" wrapText="1"/>
    </xf>
    <xf numFmtId="0" fontId="22" fillId="0" borderId="25" xfId="0" applyFont="1" applyBorder="1" applyAlignment="1">
      <alignment horizontal="center" vertical="top" wrapText="1"/>
    </xf>
    <xf numFmtId="0" fontId="22" fillId="0" borderId="29" xfId="0" applyFont="1" applyBorder="1" applyAlignment="1">
      <alignment horizontal="center" vertical="top" wrapText="1"/>
    </xf>
    <xf numFmtId="0" fontId="22" fillId="0" borderId="50" xfId="0" applyFont="1" applyBorder="1" applyAlignment="1">
      <alignment horizontal="center" vertical="top" wrapText="1"/>
    </xf>
    <xf numFmtId="0" fontId="22" fillId="0" borderId="64" xfId="0" applyFont="1" applyBorder="1" applyAlignment="1">
      <alignment horizontal="center" vertical="top" wrapText="1"/>
    </xf>
    <xf numFmtId="0" fontId="22" fillId="0" borderId="23" xfId="0" applyFont="1" applyBorder="1" applyAlignment="1">
      <alignment horizontal="center" vertical="top" wrapText="1"/>
    </xf>
    <xf numFmtId="0" fontId="22" fillId="0" borderId="27" xfId="0" applyFont="1" applyBorder="1" applyAlignment="1">
      <alignment horizontal="center" vertical="top" wrapText="1"/>
    </xf>
    <xf numFmtId="0" fontId="22" fillId="0" borderId="22" xfId="0" applyFont="1" applyBorder="1" applyAlignment="1">
      <alignment horizontal="center" vertical="top" wrapText="1"/>
    </xf>
    <xf numFmtId="0" fontId="22" fillId="0" borderId="26" xfId="0" applyFont="1" applyBorder="1" applyAlignment="1">
      <alignment horizontal="center" vertical="top" wrapText="1"/>
    </xf>
    <xf numFmtId="0" fontId="23" fillId="0" borderId="59" xfId="0" applyFont="1" applyBorder="1" applyAlignment="1">
      <alignment horizontal="center" vertical="top" wrapText="1"/>
    </xf>
    <xf numFmtId="0" fontId="23" fillId="0" borderId="25" xfId="0" applyFont="1" applyBorder="1" applyAlignment="1">
      <alignment horizontal="center" vertical="top" wrapText="1"/>
    </xf>
    <xf numFmtId="0" fontId="10" fillId="0" borderId="7" xfId="0" applyFont="1" applyBorder="1" applyAlignment="1">
      <alignment horizontal="center" wrapText="1"/>
    </xf>
    <xf numFmtId="0" fontId="10" fillId="0" borderId="2" xfId="0" applyFont="1" applyBorder="1" applyAlignment="1">
      <alignment horizontal="center" wrapText="1"/>
    </xf>
    <xf numFmtId="0" fontId="10" fillId="0" borderId="59" xfId="0" applyFont="1" applyBorder="1" applyAlignment="1">
      <alignment horizontal="center" wrapText="1"/>
    </xf>
    <xf numFmtId="43" fontId="18" fillId="5" borderId="19" xfId="1" applyFont="1" applyFill="1" applyBorder="1" applyAlignment="1">
      <alignment horizontal="left" vertical="top" wrapText="1"/>
    </xf>
    <xf numFmtId="0" fontId="9" fillId="0" borderId="28" xfId="0" applyFont="1" applyBorder="1" applyAlignment="1">
      <alignment horizontal="center" vertical="top" wrapText="1"/>
    </xf>
    <xf numFmtId="0" fontId="24" fillId="0" borderId="75" xfId="0" applyFont="1" applyBorder="1" applyAlignment="1">
      <alignment horizontal="center" wrapText="1"/>
    </xf>
    <xf numFmtId="0" fontId="24" fillId="0" borderId="77" xfId="0" applyFont="1" applyBorder="1" applyAlignment="1">
      <alignment horizontal="center" wrapText="1"/>
    </xf>
    <xf numFmtId="0" fontId="20" fillId="0" borderId="75" xfId="0" applyFont="1" applyBorder="1" applyAlignment="1">
      <alignment horizontal="center" wrapText="1"/>
    </xf>
    <xf numFmtId="0" fontId="20" fillId="0" borderId="79" xfId="0" applyFont="1" applyBorder="1" applyAlignment="1">
      <alignment horizontal="center" wrapText="1"/>
    </xf>
    <xf numFmtId="0" fontId="23" fillId="0" borderId="81" xfId="0" applyFont="1" applyBorder="1" applyAlignment="1">
      <alignment horizontal="center" wrapText="1"/>
    </xf>
    <xf numFmtId="0" fontId="23" fillId="0" borderId="42" xfId="0" applyFont="1" applyBorder="1" applyAlignment="1">
      <alignment horizontal="center" wrapText="1"/>
    </xf>
    <xf numFmtId="0" fontId="23" fillId="0" borderId="46" xfId="0" applyFont="1" applyBorder="1" applyAlignment="1">
      <alignment horizontal="center" wrapText="1"/>
    </xf>
    <xf numFmtId="0" fontId="23" fillId="0" borderId="80" xfId="0" applyFont="1" applyBorder="1" applyAlignment="1">
      <alignment horizontal="center" wrapText="1"/>
    </xf>
    <xf numFmtId="0" fontId="23" fillId="0" borderId="43" xfId="0" applyFont="1" applyBorder="1" applyAlignment="1">
      <alignment horizontal="center" wrapText="1"/>
    </xf>
    <xf numFmtId="0" fontId="23" fillId="0" borderId="47" xfId="0" applyFont="1" applyBorder="1" applyAlignment="1">
      <alignment horizontal="center" wrapText="1"/>
    </xf>
    <xf numFmtId="0" fontId="10" fillId="0" borderId="58" xfId="0" applyFont="1" applyBorder="1" applyAlignment="1">
      <alignment horizontal="center" vertical="top" wrapText="1"/>
    </xf>
    <xf numFmtId="0" fontId="10" fillId="0" borderId="24" xfId="0" applyFont="1" applyBorder="1" applyAlignment="1">
      <alignment horizontal="center" vertical="top" wrapText="1"/>
    </xf>
    <xf numFmtId="0" fontId="23" fillId="0" borderId="46" xfId="0" applyFont="1" applyBorder="1" applyAlignment="1">
      <alignment horizontal="center" vertical="top" wrapText="1"/>
    </xf>
    <xf numFmtId="0" fontId="23" fillId="0" borderId="22" xfId="0" applyFont="1" applyBorder="1" applyAlignment="1">
      <alignment horizontal="center" vertical="top" wrapText="1"/>
    </xf>
    <xf numFmtId="0" fontId="20" fillId="0" borderId="18" xfId="0" applyFont="1" applyFill="1" applyBorder="1" applyAlignment="1">
      <alignment horizontal="center" wrapText="1"/>
    </xf>
    <xf numFmtId="0" fontId="20" fillId="0" borderId="19" xfId="0" applyFont="1" applyFill="1" applyBorder="1" applyAlignment="1">
      <alignment horizontal="center" wrapText="1"/>
    </xf>
    <xf numFmtId="0" fontId="20" fillId="0" borderId="21" xfId="0" applyFont="1" applyFill="1" applyBorder="1" applyAlignment="1">
      <alignment horizontal="center" wrapText="1"/>
    </xf>
    <xf numFmtId="0" fontId="6" fillId="0" borderId="0" xfId="0" applyFont="1" applyAlignment="1">
      <alignment wrapText="1"/>
    </xf>
    <xf numFmtId="0" fontId="20" fillId="0" borderId="39" xfId="0" applyFont="1" applyFill="1" applyBorder="1" applyAlignment="1">
      <alignment horizontal="center" wrapText="1"/>
    </xf>
    <xf numFmtId="0" fontId="20" fillId="0" borderId="40" xfId="0" applyFont="1" applyFill="1" applyBorder="1" applyAlignment="1">
      <alignment horizontal="center" wrapText="1"/>
    </xf>
    <xf numFmtId="0" fontId="20" fillId="0" borderId="20" xfId="0" applyFont="1" applyFill="1" applyBorder="1" applyAlignment="1">
      <alignment horizontal="center" wrapText="1"/>
    </xf>
    <xf numFmtId="0" fontId="7" fillId="6" borderId="75" xfId="0" applyFont="1" applyFill="1" applyBorder="1" applyAlignment="1">
      <alignment vertical="center" wrapText="1"/>
    </xf>
    <xf numFmtId="0" fontId="7" fillId="6" borderId="76" xfId="0" applyFont="1" applyFill="1" applyBorder="1" applyAlignment="1">
      <alignment vertical="center" wrapText="1"/>
    </xf>
    <xf numFmtId="0" fontId="7" fillId="6" borderId="77" xfId="0" applyFont="1" applyFill="1" applyBorder="1" applyAlignment="1">
      <alignment vertical="center" wrapText="1"/>
    </xf>
    <xf numFmtId="0" fontId="9" fillId="0" borderId="80" xfId="0" applyFont="1" applyFill="1" applyBorder="1" applyAlignment="1">
      <alignment horizontal="center" wrapText="1"/>
    </xf>
    <xf numFmtId="0" fontId="9" fillId="0" borderId="47" xfId="0" applyFont="1" applyFill="1" applyBorder="1" applyAlignment="1">
      <alignment horizontal="center" wrapText="1"/>
    </xf>
    <xf numFmtId="0" fontId="9" fillId="0" borderId="7" xfId="0" applyFont="1" applyFill="1" applyBorder="1" applyAlignment="1">
      <alignment horizontal="center" wrapText="1"/>
    </xf>
    <xf numFmtId="0" fontId="9" fillId="0" borderId="59" xfId="0" applyFont="1" applyFill="1" applyBorder="1" applyAlignment="1">
      <alignment horizontal="center" wrapText="1"/>
    </xf>
    <xf numFmtId="0" fontId="9" fillId="0" borderId="81" xfId="0" applyFont="1" applyFill="1" applyBorder="1" applyAlignment="1">
      <alignment horizontal="center" wrapText="1"/>
    </xf>
    <xf numFmtId="0" fontId="9" fillId="0" borderId="46" xfId="0" applyFont="1" applyFill="1" applyBorder="1" applyAlignment="1">
      <alignment horizontal="center" wrapText="1"/>
    </xf>
    <xf numFmtId="0" fontId="19" fillId="6" borderId="39" xfId="0" applyFont="1" applyFill="1" applyBorder="1" applyAlignment="1">
      <alignment horizontal="left" vertical="top"/>
    </xf>
    <xf numFmtId="0" fontId="19" fillId="6" borderId="40" xfId="0" applyFont="1" applyFill="1" applyBorder="1" applyAlignment="1">
      <alignment horizontal="left" vertical="top"/>
    </xf>
    <xf numFmtId="0" fontId="19" fillId="6" borderId="41" xfId="0" applyFont="1" applyFill="1" applyBorder="1" applyAlignment="1">
      <alignment horizontal="left" vertical="top"/>
    </xf>
    <xf numFmtId="0" fontId="19" fillId="6" borderId="20" xfId="0" applyFont="1" applyFill="1" applyBorder="1" applyAlignment="1">
      <alignment horizontal="left" vertical="top"/>
    </xf>
    <xf numFmtId="0" fontId="19" fillId="6" borderId="39" xfId="0" applyFont="1" applyFill="1" applyBorder="1" applyAlignment="1">
      <alignment horizontal="left" vertical="top" wrapText="1"/>
    </xf>
    <xf numFmtId="0" fontId="19" fillId="7" borderId="42" xfId="0" applyFont="1" applyFill="1" applyBorder="1" applyAlignment="1">
      <alignment vertical="top"/>
    </xf>
    <xf numFmtId="0" fontId="19" fillId="7" borderId="43" xfId="0" applyFont="1" applyFill="1" applyBorder="1" applyAlignment="1">
      <alignment vertical="top"/>
    </xf>
    <xf numFmtId="0" fontId="19" fillId="7" borderId="44" xfId="0" applyFont="1" applyFill="1" applyBorder="1" applyAlignment="1">
      <alignment vertical="top"/>
    </xf>
    <xf numFmtId="0" fontId="19" fillId="7" borderId="2" xfId="0" applyFont="1" applyFill="1" applyBorder="1" applyAlignment="1">
      <alignment vertical="top"/>
    </xf>
    <xf numFmtId="164" fontId="7" fillId="7" borderId="22" xfId="1" applyNumberFormat="1" applyFont="1" applyFill="1" applyBorder="1" applyAlignment="1">
      <alignment horizontal="left" vertical="top" wrapText="1"/>
    </xf>
    <xf numFmtId="164" fontId="7" fillId="7" borderId="23" xfId="1" applyNumberFormat="1" applyFont="1" applyFill="1" applyBorder="1" applyAlignment="1">
      <alignment horizontal="left" vertical="top" wrapText="1"/>
    </xf>
    <xf numFmtId="0" fontId="19" fillId="6" borderId="87" xfId="0" applyFont="1" applyFill="1" applyBorder="1" applyAlignment="1">
      <alignment horizontal="left" vertical="top" wrapText="1"/>
    </xf>
    <xf numFmtId="0" fontId="19" fillId="6" borderId="78" xfId="0" applyFont="1" applyFill="1" applyBorder="1" applyAlignment="1">
      <alignment horizontal="left" vertical="top"/>
    </xf>
    <xf numFmtId="0" fontId="19" fillId="6" borderId="85" xfId="0" applyFont="1" applyFill="1" applyBorder="1" applyAlignment="1">
      <alignment horizontal="left" vertical="top"/>
    </xf>
    <xf numFmtId="0" fontId="19" fillId="6" borderId="8" xfId="0" applyFont="1" applyFill="1" applyBorder="1" applyAlignment="1">
      <alignment horizontal="left" vertical="top"/>
    </xf>
    <xf numFmtId="164" fontId="7" fillId="7" borderId="26" xfId="1" applyNumberFormat="1" applyFont="1" applyFill="1" applyBorder="1" applyAlignment="1">
      <alignment horizontal="left" wrapText="1"/>
    </xf>
    <xf numFmtId="164" fontId="7" fillId="7" borderId="27" xfId="1" applyNumberFormat="1" applyFont="1" applyFill="1" applyBorder="1" applyAlignment="1">
      <alignment horizontal="left" wrapText="1"/>
    </xf>
    <xf numFmtId="0" fontId="9" fillId="0" borderId="84" xfId="0" applyFont="1" applyFill="1" applyBorder="1" applyAlignment="1">
      <alignment horizontal="center" wrapText="1"/>
    </xf>
    <xf numFmtId="0" fontId="9" fillId="0" borderId="58" xfId="0" applyFont="1" applyFill="1" applyBorder="1" applyAlignment="1">
      <alignment horizontal="center" wrapText="1"/>
    </xf>
    <xf numFmtId="43" fontId="18" fillId="5" borderId="11" xfId="1" applyFont="1" applyFill="1" applyBorder="1" applyAlignment="1">
      <alignment horizontal="left" vertical="top" wrapText="1"/>
    </xf>
    <xf numFmtId="43" fontId="18" fillId="5" borderId="12" xfId="1" applyFont="1" applyFill="1" applyBorder="1" applyAlignment="1">
      <alignment horizontal="left" vertical="top" wrapText="1"/>
    </xf>
    <xf numFmtId="0" fontId="9" fillId="0" borderId="82" xfId="0" applyFont="1" applyFill="1" applyBorder="1" applyAlignment="1">
      <alignment horizontal="center" wrapText="1"/>
    </xf>
    <xf numFmtId="0" fontId="9" fillId="0" borderId="62" xfId="0" applyFont="1" applyFill="1" applyBorder="1" applyAlignment="1">
      <alignment horizontal="center" wrapText="1"/>
    </xf>
    <xf numFmtId="0" fontId="22" fillId="0" borderId="56" xfId="0" applyFont="1" applyBorder="1" applyAlignment="1">
      <alignment horizontal="center" vertical="center" wrapText="1"/>
    </xf>
    <xf numFmtId="0" fontId="22" fillId="0" borderId="25" xfId="0" applyFont="1" applyBorder="1" applyAlignment="1">
      <alignment horizontal="center" vertical="center" wrapText="1"/>
    </xf>
    <xf numFmtId="164" fontId="7" fillId="7" borderId="26" xfId="1" applyNumberFormat="1" applyFont="1" applyFill="1" applyBorder="1" applyAlignment="1">
      <alignment horizontal="left" vertical="top" wrapText="1"/>
    </xf>
    <xf numFmtId="164" fontId="7" fillId="7" borderId="27" xfId="1" applyNumberFormat="1" applyFont="1" applyFill="1" applyBorder="1" applyAlignment="1">
      <alignment horizontal="left" vertical="top" wrapText="1"/>
    </xf>
    <xf numFmtId="164" fontId="7" fillId="7" borderId="28" xfId="1" applyNumberFormat="1" applyFont="1" applyFill="1" applyBorder="1" applyAlignment="1">
      <alignment horizontal="left" vertical="top" wrapText="1"/>
    </xf>
    <xf numFmtId="0" fontId="22" fillId="0" borderId="7" xfId="0" applyFont="1" applyFill="1" applyBorder="1" applyAlignment="1">
      <alignment horizontal="center" wrapText="1"/>
    </xf>
    <xf numFmtId="0" fontId="22" fillId="0" borderId="59" xfId="0" applyFont="1" applyFill="1" applyBorder="1" applyAlignment="1">
      <alignment horizontal="center" wrapText="1"/>
    </xf>
    <xf numFmtId="0" fontId="22" fillId="0" borderId="54" xfId="0" applyFont="1" applyBorder="1" applyAlignment="1">
      <alignment horizontal="center" vertical="top" wrapText="1"/>
    </xf>
    <xf numFmtId="0" fontId="22" fillId="0" borderId="55" xfId="0" applyFont="1" applyBorder="1" applyAlignment="1">
      <alignment horizontal="center" vertical="top" wrapText="1"/>
    </xf>
    <xf numFmtId="0" fontId="19" fillId="6" borderId="18" xfId="0" applyFont="1" applyFill="1" applyBorder="1" applyAlignment="1">
      <alignment horizontal="left" vertical="top"/>
    </xf>
    <xf numFmtId="0" fontId="19" fillId="6" borderId="19" xfId="0" applyFont="1" applyFill="1" applyBorder="1" applyAlignment="1">
      <alignment horizontal="left" vertical="top"/>
    </xf>
    <xf numFmtId="0" fontId="19" fillId="6" borderId="18" xfId="0" applyFont="1" applyFill="1" applyBorder="1" applyAlignment="1">
      <alignment vertical="top"/>
    </xf>
    <xf numFmtId="0" fontId="19" fillId="6" borderId="19" xfId="0" applyFont="1" applyFill="1" applyBorder="1" applyAlignment="1">
      <alignment vertical="top"/>
    </xf>
    <xf numFmtId="0" fontId="9" fillId="0" borderId="55" xfId="0" applyFont="1" applyFill="1" applyBorder="1" applyAlignment="1">
      <alignment horizontal="center" wrapText="1"/>
    </xf>
    <xf numFmtId="0" fontId="9" fillId="0" borderId="23" xfId="0" applyFont="1" applyFill="1" applyBorder="1" applyAlignment="1">
      <alignment horizontal="center" wrapText="1"/>
    </xf>
    <xf numFmtId="0" fontId="11" fillId="6" borderId="0" xfId="0" applyFont="1" applyFill="1" applyAlignment="1">
      <alignment horizontal="left" vertical="top" wrapText="1"/>
    </xf>
    <xf numFmtId="0" fontId="9" fillId="0" borderId="56" xfId="0" applyFont="1" applyFill="1" applyBorder="1" applyAlignment="1">
      <alignment horizontal="center" wrapText="1"/>
    </xf>
    <xf numFmtId="0" fontId="9" fillId="0" borderId="25" xfId="0" applyFont="1" applyFill="1" applyBorder="1" applyAlignment="1">
      <alignment horizontal="center" wrapText="1"/>
    </xf>
    <xf numFmtId="0" fontId="9" fillId="0" borderId="54" xfId="0" applyFont="1" applyFill="1" applyBorder="1" applyAlignment="1">
      <alignment horizontal="center" wrapText="1"/>
    </xf>
    <xf numFmtId="0" fontId="9" fillId="0" borderId="22" xfId="0" applyFont="1" applyFill="1" applyBorder="1" applyAlignment="1">
      <alignment horizontal="center" wrapText="1"/>
    </xf>
    <xf numFmtId="0" fontId="9" fillId="0" borderId="54" xfId="0" applyFont="1" applyFill="1" applyBorder="1" applyAlignment="1">
      <alignment horizontal="left" wrapText="1"/>
    </xf>
    <xf numFmtId="0" fontId="9" fillId="0" borderId="22" xfId="0" applyFont="1" applyFill="1" applyBorder="1" applyAlignment="1">
      <alignment horizontal="left" wrapText="1"/>
    </xf>
    <xf numFmtId="0" fontId="9" fillId="0" borderId="57" xfId="0" applyFont="1" applyFill="1" applyBorder="1" applyAlignment="1">
      <alignment horizontal="center" wrapText="1"/>
    </xf>
    <xf numFmtId="0" fontId="9" fillId="0" borderId="76" xfId="0" applyFont="1" applyFill="1" applyBorder="1" applyAlignment="1">
      <alignment horizontal="center" wrapText="1"/>
    </xf>
    <xf numFmtId="164" fontId="7" fillId="0" borderId="75" xfId="1" applyNumberFormat="1" applyFont="1" applyBorder="1" applyAlignment="1">
      <alignment horizontal="left" vertical="top" wrapText="1"/>
    </xf>
    <xf numFmtId="164" fontId="7" fillId="0" borderId="76" xfId="1" applyNumberFormat="1" applyFont="1" applyBorder="1" applyAlignment="1">
      <alignment horizontal="left" vertical="top" wrapText="1"/>
    </xf>
    <xf numFmtId="164" fontId="7" fillId="6" borderId="50" xfId="1" applyNumberFormat="1" applyFont="1" applyFill="1" applyBorder="1" applyAlignment="1">
      <alignment horizontal="left" vertical="top" wrapText="1"/>
    </xf>
    <xf numFmtId="164" fontId="7" fillId="6" borderId="31" xfId="1" applyNumberFormat="1" applyFont="1" applyFill="1" applyBorder="1" applyAlignment="1">
      <alignment horizontal="left" vertical="top" wrapText="1"/>
    </xf>
    <xf numFmtId="0" fontId="4" fillId="0" borderId="18" xfId="0" applyFont="1" applyBorder="1" applyAlignment="1">
      <alignment horizontal="center"/>
    </xf>
    <xf numFmtId="0" fontId="4" fillId="0" borderId="19" xfId="0" applyFont="1" applyBorder="1" applyAlignment="1">
      <alignment horizontal="center"/>
    </xf>
    <xf numFmtId="0" fontId="4" fillId="0" borderId="21" xfId="0" applyFont="1" applyBorder="1" applyAlignment="1">
      <alignment horizontal="center"/>
    </xf>
    <xf numFmtId="0" fontId="21" fillId="0" borderId="11" xfId="0" applyFont="1" applyBorder="1" applyAlignment="1">
      <alignment horizontal="justify" vertical="top" wrapText="1"/>
    </xf>
    <xf numFmtId="0" fontId="21" fillId="0" borderId="83" xfId="0" applyFont="1" applyBorder="1" applyAlignment="1">
      <alignment horizontal="justify" vertical="top" wrapText="1"/>
    </xf>
    <xf numFmtId="0" fontId="4" fillId="0" borderId="6" xfId="0" applyFont="1" applyBorder="1" applyAlignment="1">
      <alignment horizontal="justify" vertical="top" wrapText="1"/>
    </xf>
    <xf numFmtId="0" fontId="4" fillId="0" borderId="5" xfId="0" applyFont="1" applyBorder="1" applyAlignment="1">
      <alignment horizontal="justify" vertical="top" wrapText="1"/>
    </xf>
    <xf numFmtId="0" fontId="21" fillId="0" borderId="6" xfId="0" applyFont="1" applyBorder="1" applyAlignment="1">
      <alignment horizontal="justify" vertical="top" wrapText="1"/>
    </xf>
    <xf numFmtId="0" fontId="21" fillId="0" borderId="5" xfId="0" applyFont="1" applyBorder="1" applyAlignment="1">
      <alignment horizontal="justify" vertical="top" wrapText="1"/>
    </xf>
    <xf numFmtId="0" fontId="14" fillId="0" borderId="6" xfId="0" applyFont="1" applyBorder="1" applyAlignment="1">
      <alignment horizontal="justify" vertical="top" wrapText="1"/>
    </xf>
    <xf numFmtId="0" fontId="14" fillId="0" borderId="5" xfId="0" applyFont="1" applyBorder="1" applyAlignment="1">
      <alignment horizontal="justify" vertical="top" wrapText="1"/>
    </xf>
    <xf numFmtId="164" fontId="4" fillId="0" borderId="4" xfId="1" applyNumberFormat="1" applyFont="1" applyBorder="1" applyAlignment="1">
      <alignment horizontal="center" vertical="top" wrapText="1"/>
    </xf>
    <xf numFmtId="164" fontId="4" fillId="0" borderId="1" xfId="1" applyNumberFormat="1" applyFont="1" applyBorder="1" applyAlignment="1">
      <alignment horizontal="center" vertical="top" wrapText="1"/>
    </xf>
    <xf numFmtId="164" fontId="4" fillId="0" borderId="9" xfId="1" applyNumberFormat="1" applyFont="1" applyBorder="1" applyAlignment="1">
      <alignment horizontal="center" vertical="top" wrapText="1"/>
    </xf>
    <xf numFmtId="164" fontId="4" fillId="0" borderId="6" xfId="1" applyNumberFormat="1" applyFont="1" applyBorder="1" applyAlignment="1">
      <alignment horizontal="center" vertical="top" wrapText="1"/>
    </xf>
    <xf numFmtId="0" fontId="4" fillId="0" borderId="1" xfId="0" applyFont="1" applyBorder="1" applyAlignment="1">
      <alignment horizontal="justify" vertical="top" wrapText="1"/>
    </xf>
    <xf numFmtId="164" fontId="4" fillId="0" borderId="48" xfId="1" applyNumberFormat="1" applyFont="1" applyBorder="1" applyAlignment="1">
      <alignment horizontal="center" vertical="top" wrapText="1"/>
    </xf>
    <xf numFmtId="164" fontId="4" fillId="0" borderId="0" xfId="1" applyNumberFormat="1" applyFont="1" applyBorder="1" applyAlignment="1">
      <alignment horizontal="center" vertical="top" wrapText="1"/>
    </xf>
    <xf numFmtId="164" fontId="4" fillId="0" borderId="7" xfId="1" applyNumberFormat="1" applyFont="1" applyBorder="1" applyAlignment="1">
      <alignment horizontal="center" vertical="top" wrapText="1"/>
    </xf>
    <xf numFmtId="164" fontId="4" fillId="0" borderId="2" xfId="1" applyNumberFormat="1" applyFont="1" applyBorder="1" applyAlignment="1">
      <alignment horizontal="center" vertical="top" wrapText="1"/>
    </xf>
  </cellXfs>
  <cellStyles count="6">
    <cellStyle name="Comma" xfId="1" builtinId="3"/>
    <cellStyle name="Comma 2" xfId="3" xr:uid="{00000000-0005-0000-0000-000001000000}"/>
    <cellStyle name="Comma 2 2" xfId="5" xr:uid="{00000000-0005-0000-0000-000002000000}"/>
    <cellStyle name="Normal" xfId="0" builtinId="0"/>
    <cellStyle name="Normal 2" xfId="2" xr:uid="{00000000-0005-0000-0000-000004000000}"/>
    <cellStyle name="Normal 2 2" xfId="4" xr:uid="{00000000-0005-0000-0000-000005000000}"/>
  </cellStyles>
  <dxfs count="9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K149"/>
  <sheetViews>
    <sheetView zoomScaleNormal="100" workbookViewId="0">
      <pane xSplit="3" ySplit="2" topLeftCell="D3" activePane="bottomRight" state="frozen"/>
      <selection activeCell="D47" sqref="D47"/>
      <selection pane="topRight" activeCell="D47" sqref="D47"/>
      <selection pane="bottomLeft" activeCell="D47" sqref="D47"/>
      <selection pane="bottomRight" activeCell="B1" sqref="B1"/>
    </sheetView>
  </sheetViews>
  <sheetFormatPr defaultRowHeight="12.75" x14ac:dyDescent="0.2"/>
  <cols>
    <col min="1" max="1" width="9.140625" style="585"/>
    <col min="2" max="2" width="55.7109375" style="585" bestFit="1" customWidth="1"/>
    <col min="3" max="3" width="7.140625" style="584" customWidth="1"/>
    <col min="4" max="5" width="14.7109375" style="585" customWidth="1"/>
    <col min="6" max="10" width="9.140625" style="585"/>
    <col min="11" max="11" width="87.28515625" style="585" customWidth="1"/>
    <col min="12" max="16384" width="9.140625" style="585"/>
  </cols>
  <sheetData>
    <row r="1" spans="2:11" ht="14.25" x14ac:dyDescent="0.2">
      <c r="B1" s="606" t="s">
        <v>505</v>
      </c>
    </row>
    <row r="2" spans="2:11" ht="14.25" x14ac:dyDescent="0.2">
      <c r="B2" s="586"/>
      <c r="C2" s="587" t="s">
        <v>72</v>
      </c>
      <c r="D2" s="588">
        <v>2016</v>
      </c>
      <c r="E2" s="588">
        <v>2017</v>
      </c>
    </row>
    <row r="3" spans="2:11" ht="14.25" x14ac:dyDescent="0.2">
      <c r="B3" s="586"/>
      <c r="C3" s="586"/>
      <c r="D3" s="588"/>
      <c r="E3" s="588"/>
    </row>
    <row r="4" spans="2:11" ht="14.25" x14ac:dyDescent="0.2">
      <c r="B4" s="586" t="s">
        <v>206</v>
      </c>
      <c r="C4" s="586"/>
      <c r="D4" s="589"/>
      <c r="E4" s="589"/>
      <c r="K4" s="625"/>
    </row>
    <row r="5" spans="2:11" ht="15" x14ac:dyDescent="0.2">
      <c r="B5" s="590" t="s">
        <v>65</v>
      </c>
      <c r="C5" s="587"/>
      <c r="D5" s="589"/>
      <c r="E5" s="589"/>
      <c r="K5" s="625"/>
    </row>
    <row r="6" spans="2:11" ht="15" x14ac:dyDescent="0.2">
      <c r="B6" s="590" t="s">
        <v>66</v>
      </c>
      <c r="C6" s="587">
        <v>3</v>
      </c>
      <c r="D6" s="589"/>
      <c r="E6" s="589"/>
      <c r="K6" s="625"/>
    </row>
    <row r="7" spans="2:11" ht="15" x14ac:dyDescent="0.2">
      <c r="B7" s="590" t="s">
        <v>67</v>
      </c>
      <c r="C7" s="587"/>
      <c r="D7" s="589"/>
      <c r="E7" s="589"/>
      <c r="K7" s="625"/>
    </row>
    <row r="8" spans="2:11" ht="15" x14ac:dyDescent="0.2">
      <c r="B8" s="590" t="s">
        <v>68</v>
      </c>
      <c r="C8" s="587"/>
      <c r="D8" s="589"/>
      <c r="E8" s="589"/>
      <c r="K8" s="625"/>
    </row>
    <row r="9" spans="2:11" ht="15" x14ac:dyDescent="0.2">
      <c r="B9" s="590" t="s">
        <v>265</v>
      </c>
      <c r="C9" s="587">
        <v>4</v>
      </c>
      <c r="D9" s="589"/>
      <c r="E9" s="589"/>
    </row>
    <row r="10" spans="2:11" ht="15" x14ac:dyDescent="0.2">
      <c r="B10" s="628" t="s">
        <v>269</v>
      </c>
      <c r="C10" s="587"/>
      <c r="D10" s="589"/>
      <c r="E10" s="589"/>
    </row>
    <row r="11" spans="2:11" ht="15.75" thickBot="1" x14ac:dyDescent="0.25">
      <c r="B11" s="590" t="s">
        <v>69</v>
      </c>
      <c r="C11" s="587">
        <v>5</v>
      </c>
      <c r="D11" s="591"/>
      <c r="E11" s="591"/>
    </row>
    <row r="12" spans="2:11" ht="15" thickBot="1" x14ac:dyDescent="0.25">
      <c r="B12" s="586"/>
      <c r="C12" s="587"/>
      <c r="D12" s="591">
        <f>SUM(D5:D11)</f>
        <v>0</v>
      </c>
      <c r="E12" s="591">
        <f>SUM(E5:E11)</f>
        <v>0</v>
      </c>
    </row>
    <row r="13" spans="2:11" ht="14.25" x14ac:dyDescent="0.2">
      <c r="B13" s="586" t="s">
        <v>207</v>
      </c>
      <c r="C13" s="587"/>
      <c r="D13" s="589"/>
      <c r="E13" s="589"/>
      <c r="K13" s="625"/>
    </row>
    <row r="14" spans="2:11" ht="15" x14ac:dyDescent="0.2">
      <c r="B14" s="590" t="s">
        <v>398</v>
      </c>
      <c r="C14" s="587">
        <v>6</v>
      </c>
      <c r="D14" s="589"/>
      <c r="E14" s="589"/>
      <c r="K14" s="625"/>
    </row>
    <row r="15" spans="2:11" ht="15" x14ac:dyDescent="0.2">
      <c r="B15" s="590" t="s">
        <v>399</v>
      </c>
      <c r="C15" s="587">
        <v>7</v>
      </c>
      <c r="D15" s="589"/>
      <c r="E15" s="589"/>
      <c r="K15" s="625"/>
    </row>
    <row r="16" spans="2:11" ht="15" x14ac:dyDescent="0.2">
      <c r="B16" s="590" t="s">
        <v>400</v>
      </c>
      <c r="C16" s="587"/>
      <c r="D16" s="589"/>
      <c r="E16" s="589"/>
      <c r="K16" s="625"/>
    </row>
    <row r="17" spans="1:11" ht="15" x14ac:dyDescent="0.2">
      <c r="B17" s="590" t="s">
        <v>75</v>
      </c>
      <c r="C17" s="587"/>
      <c r="D17" s="589"/>
      <c r="E17" s="589"/>
      <c r="K17" s="625"/>
    </row>
    <row r="18" spans="1:11" ht="15.75" thickBot="1" x14ac:dyDescent="0.25">
      <c r="B18" s="590" t="s">
        <v>71</v>
      </c>
      <c r="C18" s="587">
        <v>8</v>
      </c>
      <c r="D18" s="591"/>
      <c r="E18" s="591"/>
    </row>
    <row r="19" spans="1:11" ht="15" thickBot="1" x14ac:dyDescent="0.25">
      <c r="B19" s="586"/>
      <c r="C19" s="587"/>
      <c r="D19" s="591">
        <f>SUM(D14:D17)</f>
        <v>0</v>
      </c>
      <c r="E19" s="591">
        <f>SUM(E14:E17)</f>
        <v>0</v>
      </c>
    </row>
    <row r="20" spans="1:11" ht="14.25" x14ac:dyDescent="0.2">
      <c r="B20" s="586"/>
      <c r="C20" s="587"/>
      <c r="D20" s="589"/>
      <c r="E20" s="589"/>
    </row>
    <row r="21" spans="1:11" ht="15" x14ac:dyDescent="0.2">
      <c r="A21" s="592"/>
      <c r="B21" s="590" t="s">
        <v>401</v>
      </c>
      <c r="C21" s="587">
        <v>9</v>
      </c>
      <c r="D21" s="589"/>
      <c r="E21" s="589"/>
    </row>
    <row r="22" spans="1:11" ht="15" x14ac:dyDescent="0.2">
      <c r="B22" s="590" t="s">
        <v>402</v>
      </c>
      <c r="C22" s="587"/>
      <c r="D22" s="593"/>
      <c r="E22" s="593"/>
    </row>
    <row r="23" spans="1:11" ht="15" thickBot="1" x14ac:dyDescent="0.25">
      <c r="B23" s="586" t="s">
        <v>76</v>
      </c>
      <c r="C23" s="587"/>
      <c r="D23" s="594">
        <f>+D22+D19+D12+D21</f>
        <v>0</v>
      </c>
      <c r="E23" s="594">
        <f>+E22+E19+E12+E21</f>
        <v>0</v>
      </c>
    </row>
    <row r="24" spans="1:11" ht="15.75" thickTop="1" x14ac:dyDescent="0.2">
      <c r="B24" s="590"/>
      <c r="C24" s="587"/>
      <c r="D24" s="589"/>
      <c r="E24" s="589"/>
      <c r="K24" s="625"/>
    </row>
    <row r="25" spans="1:11" ht="15" x14ac:dyDescent="0.2">
      <c r="B25" s="590" t="s">
        <v>422</v>
      </c>
      <c r="C25" s="587">
        <v>10</v>
      </c>
      <c r="D25" s="595"/>
      <c r="E25" s="595"/>
      <c r="K25" s="625"/>
    </row>
    <row r="26" spans="1:11" ht="15.75" thickBot="1" x14ac:dyDescent="0.25">
      <c r="B26" s="590" t="s">
        <v>354</v>
      </c>
      <c r="C26" s="587">
        <v>11</v>
      </c>
      <c r="D26" s="595"/>
      <c r="E26" s="595"/>
      <c r="K26" s="625"/>
    </row>
    <row r="27" spans="1:11" ht="15" thickBot="1" x14ac:dyDescent="0.25">
      <c r="B27" s="586" t="s">
        <v>77</v>
      </c>
      <c r="C27" s="587"/>
      <c r="D27" s="596">
        <f>+D23+D25-D26</f>
        <v>0</v>
      </c>
      <c r="E27" s="596">
        <f>+E23+E25-E26</f>
        <v>0</v>
      </c>
      <c r="K27" s="625"/>
    </row>
    <row r="28" spans="1:11" ht="15" thickTop="1" x14ac:dyDescent="0.2">
      <c r="K28" s="625"/>
    </row>
    <row r="29" spans="1:11" ht="14.25" x14ac:dyDescent="0.2">
      <c r="K29" s="625"/>
    </row>
    <row r="30" spans="1:11" ht="14.25" x14ac:dyDescent="0.2">
      <c r="A30" s="597" t="s">
        <v>189</v>
      </c>
      <c r="B30" s="598" t="s">
        <v>78</v>
      </c>
      <c r="D30" s="588">
        <v>2016</v>
      </c>
      <c r="E30" s="588">
        <v>2017</v>
      </c>
      <c r="K30" s="625"/>
    </row>
    <row r="31" spans="1:11" ht="15" x14ac:dyDescent="0.2">
      <c r="B31" s="599" t="s">
        <v>224</v>
      </c>
      <c r="D31" s="595"/>
      <c r="E31" s="595"/>
      <c r="K31" s="625"/>
    </row>
    <row r="32" spans="1:11" ht="15" x14ac:dyDescent="0.2">
      <c r="B32" s="599" t="s">
        <v>222</v>
      </c>
      <c r="D32" s="595"/>
      <c r="E32" s="595"/>
      <c r="K32" s="625"/>
    </row>
    <row r="33" spans="1:5" ht="15" x14ac:dyDescent="0.2">
      <c r="B33" s="599" t="s">
        <v>223</v>
      </c>
      <c r="D33" s="595"/>
      <c r="E33" s="595"/>
    </row>
    <row r="34" spans="1:5" ht="15.75" thickBot="1" x14ac:dyDescent="0.25">
      <c r="B34" s="599" t="s">
        <v>82</v>
      </c>
      <c r="D34" s="600"/>
      <c r="E34" s="600"/>
    </row>
    <row r="35" spans="1:5" ht="15" x14ac:dyDescent="0.2">
      <c r="B35" s="598"/>
      <c r="D35" s="595"/>
      <c r="E35" s="595"/>
    </row>
    <row r="36" spans="1:5" ht="14.25" x14ac:dyDescent="0.2">
      <c r="B36" s="598" t="str">
        <f>CONCATENATE("Total ",$B$6)</f>
        <v>Total Sponsorizări şi publicitate</v>
      </c>
      <c r="D36" s="589">
        <f>SUM(D31:D34)</f>
        <v>0</v>
      </c>
      <c r="E36" s="589">
        <f>SUM(E31:E34)</f>
        <v>0</v>
      </c>
    </row>
    <row r="37" spans="1:5" ht="14.25" x14ac:dyDescent="0.2">
      <c r="D37" s="601">
        <f>D6-D36</f>
        <v>0</v>
      </c>
      <c r="E37" s="601">
        <f>E6-E36</f>
        <v>0</v>
      </c>
    </row>
    <row r="38" spans="1:5" x14ac:dyDescent="0.2">
      <c r="D38" s="602"/>
      <c r="E38" s="602"/>
    </row>
    <row r="39" spans="1:5" x14ac:dyDescent="0.2">
      <c r="D39" s="602"/>
      <c r="E39" s="602"/>
    </row>
    <row r="40" spans="1:5" ht="14.25" x14ac:dyDescent="0.2">
      <c r="A40" s="597" t="s">
        <v>190</v>
      </c>
      <c r="B40" s="598" t="s">
        <v>78</v>
      </c>
      <c r="D40" s="588">
        <v>2016</v>
      </c>
      <c r="E40" s="588">
        <v>2017</v>
      </c>
    </row>
    <row r="41" spans="1:5" ht="15" x14ac:dyDescent="0.2">
      <c r="B41" s="599" t="s">
        <v>266</v>
      </c>
      <c r="D41" s="595"/>
      <c r="E41" s="595"/>
    </row>
    <row r="42" spans="1:5" ht="15" x14ac:dyDescent="0.2">
      <c r="B42" s="599" t="s">
        <v>267</v>
      </c>
      <c r="D42" s="595"/>
      <c r="E42" s="595"/>
    </row>
    <row r="43" spans="1:5" ht="15.75" thickBot="1" x14ac:dyDescent="0.25">
      <c r="B43" s="599" t="s">
        <v>82</v>
      </c>
      <c r="D43" s="600"/>
      <c r="E43" s="600"/>
    </row>
    <row r="44" spans="1:5" ht="15" x14ac:dyDescent="0.2">
      <c r="B44" s="598"/>
      <c r="D44" s="595"/>
      <c r="E44" s="595"/>
    </row>
    <row r="45" spans="1:5" ht="14.25" x14ac:dyDescent="0.2">
      <c r="B45" s="598" t="str">
        <f>CONCATENATE("Total ",$B$9)</f>
        <v>Total Venituri UEFA</v>
      </c>
      <c r="D45" s="589">
        <f>SUM(D41:D43)</f>
        <v>0</v>
      </c>
      <c r="E45" s="589">
        <f>SUM(E41:E43)</f>
        <v>0</v>
      </c>
    </row>
    <row r="46" spans="1:5" ht="14.25" x14ac:dyDescent="0.2">
      <c r="D46" s="601">
        <f>+D9-D45</f>
        <v>0</v>
      </c>
      <c r="E46" s="601">
        <f>+E9-E45</f>
        <v>0</v>
      </c>
    </row>
    <row r="47" spans="1:5" x14ac:dyDescent="0.2">
      <c r="D47" s="602"/>
      <c r="E47" s="602"/>
    </row>
    <row r="48" spans="1:5" x14ac:dyDescent="0.2">
      <c r="D48" s="602"/>
      <c r="E48" s="602"/>
    </row>
    <row r="49" spans="1:5" ht="14.25" x14ac:dyDescent="0.2">
      <c r="A49" s="597" t="s">
        <v>191</v>
      </c>
      <c r="B49" s="598" t="s">
        <v>78</v>
      </c>
      <c r="D49" s="588">
        <v>2016</v>
      </c>
      <c r="E49" s="588">
        <v>2017</v>
      </c>
    </row>
    <row r="50" spans="1:5" ht="15" x14ac:dyDescent="0.2">
      <c r="B50" s="599"/>
      <c r="D50" s="603"/>
      <c r="E50" s="603"/>
    </row>
    <row r="51" spans="1:5" ht="15" x14ac:dyDescent="0.2">
      <c r="B51" s="599" t="s">
        <v>79</v>
      </c>
      <c r="D51" s="603"/>
      <c r="E51" s="603"/>
    </row>
    <row r="52" spans="1:5" ht="15" x14ac:dyDescent="0.2">
      <c r="B52" s="599" t="s">
        <v>268</v>
      </c>
      <c r="D52" s="603"/>
      <c r="E52" s="603"/>
    </row>
    <row r="53" spans="1:5" ht="15" x14ac:dyDescent="0.2">
      <c r="B53" s="599" t="s">
        <v>270</v>
      </c>
      <c r="D53" s="603"/>
      <c r="E53" s="603"/>
    </row>
    <row r="54" spans="1:5" ht="15" x14ac:dyDescent="0.2">
      <c r="B54" s="599" t="s">
        <v>271</v>
      </c>
      <c r="D54" s="595"/>
      <c r="E54" s="595"/>
    </row>
    <row r="55" spans="1:5" ht="15" x14ac:dyDescent="0.2">
      <c r="B55" s="566" t="s">
        <v>272</v>
      </c>
      <c r="D55" s="595"/>
      <c r="E55" s="595"/>
    </row>
    <row r="56" spans="1:5" ht="15" x14ac:dyDescent="0.2">
      <c r="B56" s="566" t="s">
        <v>423</v>
      </c>
      <c r="D56" s="595"/>
      <c r="E56" s="595"/>
    </row>
    <row r="57" spans="1:5" ht="15" x14ac:dyDescent="0.2">
      <c r="B57" s="599" t="s">
        <v>80</v>
      </c>
      <c r="D57" s="595"/>
      <c r="E57" s="595"/>
    </row>
    <row r="58" spans="1:5" ht="15" x14ac:dyDescent="0.2">
      <c r="B58" s="599" t="s">
        <v>81</v>
      </c>
      <c r="D58" s="595"/>
      <c r="E58" s="595"/>
    </row>
    <row r="59" spans="1:5" ht="15" x14ac:dyDescent="0.2">
      <c r="B59" s="566" t="s">
        <v>424</v>
      </c>
      <c r="D59" s="595"/>
      <c r="E59" s="595"/>
    </row>
    <row r="60" spans="1:5" ht="15.75" thickBot="1" x14ac:dyDescent="0.25">
      <c r="B60" s="599" t="s">
        <v>82</v>
      </c>
      <c r="D60" s="600"/>
      <c r="E60" s="600"/>
    </row>
    <row r="61" spans="1:5" ht="15" x14ac:dyDescent="0.2">
      <c r="B61" s="598"/>
      <c r="D61" s="595"/>
      <c r="E61" s="595"/>
    </row>
    <row r="62" spans="1:5" ht="14.25" x14ac:dyDescent="0.2">
      <c r="B62" s="598" t="str">
        <f>CONCATENATE("Total ",$B$11)</f>
        <v>Total Alte venituri din exploatare</v>
      </c>
      <c r="D62" s="589">
        <f>SUM(D51:D60)</f>
        <v>0</v>
      </c>
      <c r="E62" s="589">
        <f>SUM(E51:E60)</f>
        <v>0</v>
      </c>
    </row>
    <row r="63" spans="1:5" ht="14.25" x14ac:dyDescent="0.2">
      <c r="D63" s="601">
        <f>+D11-D62</f>
        <v>0</v>
      </c>
      <c r="E63" s="601">
        <f>+E11-E62</f>
        <v>0</v>
      </c>
    </row>
    <row r="64" spans="1:5" x14ac:dyDescent="0.2">
      <c r="D64" s="602"/>
      <c r="E64" s="602"/>
    </row>
    <row r="65" spans="1:5" x14ac:dyDescent="0.2">
      <c r="D65" s="602"/>
      <c r="E65" s="602"/>
    </row>
    <row r="66" spans="1:5" ht="14.25" x14ac:dyDescent="0.2">
      <c r="A66" s="597" t="s">
        <v>192</v>
      </c>
      <c r="B66" s="598" t="s">
        <v>78</v>
      </c>
      <c r="D66" s="588">
        <v>2016</v>
      </c>
      <c r="E66" s="588">
        <v>2017</v>
      </c>
    </row>
    <row r="67" spans="1:5" ht="15" x14ac:dyDescent="0.2">
      <c r="B67" s="599"/>
      <c r="D67" s="603"/>
      <c r="E67" s="603"/>
    </row>
    <row r="68" spans="1:5" ht="15" x14ac:dyDescent="0.2">
      <c r="B68" s="599" t="s">
        <v>83</v>
      </c>
      <c r="D68" s="595"/>
      <c r="E68" s="595"/>
    </row>
    <row r="69" spans="1:5" ht="15" x14ac:dyDescent="0.2">
      <c r="B69" s="599" t="s">
        <v>84</v>
      </c>
      <c r="D69" s="595"/>
      <c r="E69" s="595"/>
    </row>
    <row r="70" spans="1:5" ht="15.75" thickBot="1" x14ac:dyDescent="0.25">
      <c r="B70" s="599" t="s">
        <v>82</v>
      </c>
      <c r="D70" s="600"/>
      <c r="E70" s="600"/>
    </row>
    <row r="71" spans="1:5" ht="15" x14ac:dyDescent="0.2">
      <c r="B71" s="598"/>
      <c r="D71" s="595"/>
      <c r="E71" s="595"/>
    </row>
    <row r="72" spans="1:5" ht="28.5" x14ac:dyDescent="0.2">
      <c r="B72" s="598" t="str">
        <f>CONCATENATE("Total ",$B$14)</f>
        <v>Total Costuri aferente veniturilor din vânzări/costuri cu materialele</v>
      </c>
      <c r="D72" s="589">
        <f>SUM(D68:D70)</f>
        <v>0</v>
      </c>
      <c r="E72" s="589">
        <f>SUM(E68:E70)</f>
        <v>0</v>
      </c>
    </row>
    <row r="73" spans="1:5" ht="14.25" x14ac:dyDescent="0.2">
      <c r="D73" s="601">
        <f>+D14-D72</f>
        <v>0</v>
      </c>
      <c r="E73" s="601">
        <f>+E14-E72</f>
        <v>0</v>
      </c>
    </row>
    <row r="74" spans="1:5" x14ac:dyDescent="0.2">
      <c r="D74" s="602"/>
      <c r="E74" s="602"/>
    </row>
    <row r="75" spans="1:5" x14ac:dyDescent="0.2">
      <c r="D75" s="602"/>
      <c r="E75" s="602"/>
    </row>
    <row r="76" spans="1:5" ht="14.25" x14ac:dyDescent="0.2">
      <c r="A76" s="597" t="s">
        <v>193</v>
      </c>
      <c r="B76" s="598" t="s">
        <v>78</v>
      </c>
      <c r="D76" s="588">
        <v>2016</v>
      </c>
      <c r="E76" s="588">
        <v>2017</v>
      </c>
    </row>
    <row r="77" spans="1:5" ht="15" x14ac:dyDescent="0.2">
      <c r="B77" s="599"/>
      <c r="D77" s="603"/>
      <c r="E77" s="603"/>
    </row>
    <row r="78" spans="1:5" ht="15" x14ac:dyDescent="0.2">
      <c r="B78" s="599" t="s">
        <v>275</v>
      </c>
      <c r="D78" s="595"/>
      <c r="E78" s="595"/>
    </row>
    <row r="79" spans="1:5" ht="15" x14ac:dyDescent="0.2">
      <c r="B79" s="599" t="s">
        <v>276</v>
      </c>
      <c r="D79" s="595"/>
      <c r="E79" s="595"/>
    </row>
    <row r="80" spans="1:5" ht="15" x14ac:dyDescent="0.2">
      <c r="B80" s="599" t="s">
        <v>277</v>
      </c>
      <c r="D80" s="595"/>
      <c r="E80" s="595"/>
    </row>
    <row r="81" spans="1:5" ht="15" x14ac:dyDescent="0.2">
      <c r="B81" s="599" t="s">
        <v>278</v>
      </c>
      <c r="D81" s="604"/>
      <c r="E81" s="604"/>
    </row>
    <row r="82" spans="1:5" ht="15" x14ac:dyDescent="0.2">
      <c r="B82" s="598" t="s">
        <v>279</v>
      </c>
      <c r="D82" s="605">
        <f>SUM(D78:D81)</f>
        <v>0</v>
      </c>
      <c r="E82" s="605">
        <f>SUM(E78:E81)</f>
        <v>0</v>
      </c>
    </row>
    <row r="83" spans="1:5" ht="15" x14ac:dyDescent="0.2">
      <c r="B83" s="599" t="s">
        <v>280</v>
      </c>
      <c r="D83" s="595"/>
      <c r="E83" s="595"/>
    </row>
    <row r="84" spans="1:5" ht="15" x14ac:dyDescent="0.2">
      <c r="B84" s="599" t="s">
        <v>281</v>
      </c>
      <c r="D84" s="595"/>
      <c r="E84" s="595"/>
    </row>
    <row r="85" spans="1:5" ht="15" x14ac:dyDescent="0.2">
      <c r="B85" s="599" t="s">
        <v>282</v>
      </c>
      <c r="D85" s="595"/>
      <c r="E85" s="595"/>
    </row>
    <row r="86" spans="1:5" ht="15" x14ac:dyDescent="0.2">
      <c r="B86" s="599" t="s">
        <v>283</v>
      </c>
      <c r="D86" s="604"/>
      <c r="E86" s="604"/>
    </row>
    <row r="87" spans="1:5" ht="15" x14ac:dyDescent="0.2">
      <c r="B87" s="598" t="s">
        <v>284</v>
      </c>
      <c r="D87" s="605">
        <f>SUM(D83:D86)</f>
        <v>0</v>
      </c>
      <c r="E87" s="605">
        <f>SUM(E83:E86)</f>
        <v>0</v>
      </c>
    </row>
    <row r="88" spans="1:5" ht="15" x14ac:dyDescent="0.2">
      <c r="B88" s="598"/>
      <c r="D88" s="595"/>
      <c r="E88" s="595"/>
    </row>
    <row r="89" spans="1:5" ht="14.25" x14ac:dyDescent="0.2">
      <c r="B89" s="598" t="str">
        <f>CONCATENATE("Total ",$B$15)</f>
        <v>Total Cheltuieli privind beneficiile pentru angajaţi</v>
      </c>
      <c r="D89" s="589">
        <f>+D87+D82</f>
        <v>0</v>
      </c>
      <c r="E89" s="589">
        <f>+E87+E82</f>
        <v>0</v>
      </c>
    </row>
    <row r="90" spans="1:5" ht="14.25" x14ac:dyDescent="0.2">
      <c r="D90" s="601">
        <f>+D15-D89</f>
        <v>0</v>
      </c>
      <c r="E90" s="601">
        <f>+E15-E89</f>
        <v>0</v>
      </c>
    </row>
    <row r="91" spans="1:5" x14ac:dyDescent="0.2">
      <c r="D91" s="602"/>
      <c r="E91" s="602"/>
    </row>
    <row r="92" spans="1:5" x14ac:dyDescent="0.2">
      <c r="D92" s="602"/>
      <c r="E92" s="602"/>
    </row>
    <row r="93" spans="1:5" ht="14.25" x14ac:dyDescent="0.2">
      <c r="A93" s="597"/>
      <c r="B93" s="598" t="s">
        <v>78</v>
      </c>
      <c r="D93" s="588">
        <v>2016</v>
      </c>
      <c r="E93" s="588">
        <v>2017</v>
      </c>
    </row>
    <row r="94" spans="1:5" ht="15" x14ac:dyDescent="0.2">
      <c r="B94" s="599"/>
      <c r="D94" s="603"/>
      <c r="E94" s="603"/>
    </row>
    <row r="95" spans="1:5" ht="15" x14ac:dyDescent="0.2">
      <c r="B95" s="627" t="s">
        <v>439</v>
      </c>
      <c r="D95" s="595">
        <f>+D82</f>
        <v>0</v>
      </c>
      <c r="E95" s="595">
        <f>+E82</f>
        <v>0</v>
      </c>
    </row>
    <row r="96" spans="1:5" ht="15" x14ac:dyDescent="0.2">
      <c r="B96" s="627" t="s">
        <v>441</v>
      </c>
      <c r="D96" s="595"/>
      <c r="E96" s="595"/>
    </row>
    <row r="97" spans="1:5" ht="15" x14ac:dyDescent="0.2">
      <c r="B97" s="627" t="s">
        <v>442</v>
      </c>
      <c r="D97" s="595"/>
      <c r="E97" s="595"/>
    </row>
    <row r="98" spans="1:5" ht="15" x14ac:dyDescent="0.2">
      <c r="B98" s="627" t="s">
        <v>443</v>
      </c>
      <c r="D98" s="595"/>
      <c r="E98" s="595"/>
    </row>
    <row r="99" spans="1:5" ht="15" x14ac:dyDescent="0.2">
      <c r="B99" s="627" t="s">
        <v>444</v>
      </c>
      <c r="D99" s="595"/>
      <c r="E99" s="595"/>
    </row>
    <row r="100" spans="1:5" ht="15" x14ac:dyDescent="0.2">
      <c r="B100" s="627" t="s">
        <v>440</v>
      </c>
      <c r="D100" s="595"/>
      <c r="E100" s="595"/>
    </row>
    <row r="101" spans="1:5" ht="15.75" thickBot="1" x14ac:dyDescent="0.25">
      <c r="B101" s="627"/>
      <c r="D101" s="600"/>
      <c r="E101" s="600"/>
    </row>
    <row r="102" spans="1:5" ht="15" x14ac:dyDescent="0.2">
      <c r="D102" s="595"/>
      <c r="E102" s="595"/>
    </row>
    <row r="103" spans="1:5" ht="14.25" x14ac:dyDescent="0.2">
      <c r="B103" s="598" t="str">
        <f>CONCATENATE("Total ",$B$15)</f>
        <v>Total Cheltuieli privind beneficiile pentru angajaţi</v>
      </c>
      <c r="D103" s="589">
        <f>SUM(D95:D101)</f>
        <v>0</v>
      </c>
      <c r="E103" s="589">
        <f>SUM(E95:E101)</f>
        <v>0</v>
      </c>
    </row>
    <row r="104" spans="1:5" ht="14.25" x14ac:dyDescent="0.2">
      <c r="D104" s="601">
        <f>+D103-D89</f>
        <v>0</v>
      </c>
      <c r="E104" s="601">
        <f>+E103-E89</f>
        <v>0</v>
      </c>
    </row>
    <row r="105" spans="1:5" x14ac:dyDescent="0.2">
      <c r="D105" s="602"/>
      <c r="E105" s="602"/>
    </row>
    <row r="106" spans="1:5" x14ac:dyDescent="0.2">
      <c r="D106" s="602"/>
      <c r="E106" s="602"/>
    </row>
    <row r="107" spans="1:5" ht="14.25" x14ac:dyDescent="0.2">
      <c r="A107" s="597" t="s">
        <v>194</v>
      </c>
      <c r="B107" s="598" t="s">
        <v>78</v>
      </c>
      <c r="D107" s="588">
        <v>2016</v>
      </c>
      <c r="E107" s="588">
        <v>2017</v>
      </c>
    </row>
    <row r="108" spans="1:5" ht="15" x14ac:dyDescent="0.2">
      <c r="B108" s="599"/>
      <c r="D108" s="603"/>
      <c r="E108" s="603"/>
    </row>
    <row r="109" spans="1:5" ht="15" x14ac:dyDescent="0.2">
      <c r="B109" s="599" t="s">
        <v>85</v>
      </c>
      <c r="D109" s="595"/>
      <c r="E109" s="595"/>
    </row>
    <row r="110" spans="1:5" ht="15" x14ac:dyDescent="0.2">
      <c r="B110" s="599" t="s">
        <v>273</v>
      </c>
      <c r="D110" s="595"/>
      <c r="E110" s="595"/>
    </row>
    <row r="111" spans="1:5" ht="15" x14ac:dyDescent="0.2">
      <c r="B111" s="599" t="s">
        <v>274</v>
      </c>
      <c r="D111" s="595"/>
      <c r="E111" s="595"/>
    </row>
    <row r="112" spans="1:5" ht="15" x14ac:dyDescent="0.2">
      <c r="B112" s="599" t="s">
        <v>356</v>
      </c>
      <c r="D112" s="595"/>
      <c r="E112" s="595"/>
    </row>
    <row r="113" spans="2:5" ht="15" x14ac:dyDescent="0.2">
      <c r="B113" s="599" t="s">
        <v>407</v>
      </c>
      <c r="D113" s="595"/>
      <c r="E113" s="595"/>
    </row>
    <row r="114" spans="2:5" ht="13.5" customHeight="1" x14ac:dyDescent="0.2">
      <c r="B114" s="599" t="s">
        <v>408</v>
      </c>
      <c r="D114" s="595"/>
      <c r="E114" s="595"/>
    </row>
    <row r="115" spans="2:5" ht="15" x14ac:dyDescent="0.2">
      <c r="B115" s="599" t="s">
        <v>410</v>
      </c>
      <c r="D115" s="595"/>
      <c r="E115" s="595"/>
    </row>
    <row r="116" spans="2:5" ht="15" x14ac:dyDescent="0.2">
      <c r="B116" s="599" t="s">
        <v>409</v>
      </c>
      <c r="D116" s="595"/>
      <c r="E116" s="595"/>
    </row>
    <row r="117" spans="2:5" ht="15" x14ac:dyDescent="0.2">
      <c r="B117" s="566" t="s">
        <v>357</v>
      </c>
      <c r="D117" s="595"/>
      <c r="E117" s="595"/>
    </row>
    <row r="118" spans="2:5" ht="15" x14ac:dyDescent="0.2">
      <c r="B118" s="566" t="s">
        <v>425</v>
      </c>
      <c r="D118" s="595"/>
      <c r="E118" s="595"/>
    </row>
    <row r="119" spans="2:5" ht="15" x14ac:dyDescent="0.2">
      <c r="B119" s="566" t="s">
        <v>426</v>
      </c>
      <c r="D119" s="595"/>
      <c r="E119" s="595"/>
    </row>
    <row r="120" spans="2:5" ht="15" x14ac:dyDescent="0.2">
      <c r="B120" s="566" t="s">
        <v>427</v>
      </c>
      <c r="D120" s="595"/>
      <c r="E120" s="595"/>
    </row>
    <row r="121" spans="2:5" ht="15" x14ac:dyDescent="0.2">
      <c r="B121" s="566" t="s">
        <v>438</v>
      </c>
      <c r="D121" s="595"/>
      <c r="E121" s="595"/>
    </row>
    <row r="122" spans="2:5" ht="15" x14ac:dyDescent="0.2">
      <c r="B122" s="566" t="s">
        <v>428</v>
      </c>
      <c r="D122" s="595"/>
      <c r="E122" s="595"/>
    </row>
    <row r="123" spans="2:5" ht="15" x14ac:dyDescent="0.2">
      <c r="B123" s="599" t="s">
        <v>81</v>
      </c>
      <c r="D123" s="595"/>
      <c r="E123" s="595"/>
    </row>
    <row r="124" spans="2:5" ht="15.75" thickBot="1" x14ac:dyDescent="0.25">
      <c r="B124" s="599" t="s">
        <v>82</v>
      </c>
      <c r="D124" s="600"/>
      <c r="E124" s="600"/>
    </row>
    <row r="125" spans="2:5" ht="15" x14ac:dyDescent="0.2">
      <c r="B125" s="598"/>
      <c r="D125" s="595"/>
      <c r="E125" s="595"/>
    </row>
    <row r="126" spans="2:5" ht="14.25" x14ac:dyDescent="0.2">
      <c r="B126" s="598" t="str">
        <f>CONCATENATE("Total ",$B$18)</f>
        <v>Total Alte cheltuieli de exploatare</v>
      </c>
      <c r="D126" s="589">
        <f>SUM(D109:D124)</f>
        <v>0</v>
      </c>
      <c r="E126" s="589">
        <f>SUM(E109:E124)</f>
        <v>0</v>
      </c>
    </row>
    <row r="127" spans="2:5" ht="14.25" x14ac:dyDescent="0.2">
      <c r="D127" s="601">
        <f>+D18-D126</f>
        <v>0</v>
      </c>
      <c r="E127" s="601">
        <f>+E18-E126</f>
        <v>0</v>
      </c>
    </row>
    <row r="129" spans="1:5" ht="14.25" x14ac:dyDescent="0.2">
      <c r="A129" s="597" t="s">
        <v>196</v>
      </c>
      <c r="B129" s="598" t="s">
        <v>78</v>
      </c>
      <c r="C129" s="597"/>
      <c r="D129" s="588">
        <v>2016</v>
      </c>
      <c r="E129" s="588">
        <v>2017</v>
      </c>
    </row>
    <row r="131" spans="1:5" ht="15" x14ac:dyDescent="0.2">
      <c r="B131" s="590" t="s">
        <v>404</v>
      </c>
    </row>
    <row r="132" spans="1:5" ht="15" x14ac:dyDescent="0.2">
      <c r="B132" s="590" t="s">
        <v>406</v>
      </c>
    </row>
    <row r="133" spans="1:5" ht="15" x14ac:dyDescent="0.2">
      <c r="B133" s="590" t="s">
        <v>405</v>
      </c>
    </row>
    <row r="134" spans="1:5" ht="15.75" thickBot="1" x14ac:dyDescent="0.25">
      <c r="B134" s="590"/>
      <c r="D134" s="600"/>
      <c r="E134" s="600"/>
    </row>
    <row r="136" spans="1:5" ht="14.25" x14ac:dyDescent="0.2">
      <c r="B136" s="598" t="s">
        <v>403</v>
      </c>
      <c r="D136" s="589">
        <f>SUM(D131:D134)</f>
        <v>0</v>
      </c>
      <c r="E136" s="589">
        <f>SUM(E131:E134)</f>
        <v>0</v>
      </c>
    </row>
    <row r="137" spans="1:5" ht="14.25" x14ac:dyDescent="0.2">
      <c r="D137" s="601">
        <f>+D21-D136</f>
        <v>0</v>
      </c>
      <c r="E137" s="601">
        <f>+E21-E136</f>
        <v>0</v>
      </c>
    </row>
    <row r="138" spans="1:5" x14ac:dyDescent="0.2">
      <c r="D138" s="584"/>
      <c r="E138" s="584"/>
    </row>
    <row r="139" spans="1:5" ht="14.25" x14ac:dyDescent="0.2">
      <c r="A139" s="597" t="s">
        <v>195</v>
      </c>
      <c r="B139" s="598" t="s">
        <v>78</v>
      </c>
      <c r="C139" s="597"/>
      <c r="D139" s="588">
        <v>2016</v>
      </c>
      <c r="E139" s="588">
        <v>2017</v>
      </c>
    </row>
    <row r="141" spans="1:5" ht="15" x14ac:dyDescent="0.2">
      <c r="B141" s="590" t="s">
        <v>86</v>
      </c>
    </row>
    <row r="142" spans="1:5" ht="15" x14ac:dyDescent="0.2">
      <c r="B142" s="590" t="s">
        <v>88</v>
      </c>
    </row>
    <row r="143" spans="1:5" ht="15" x14ac:dyDescent="0.2">
      <c r="B143" s="590" t="s">
        <v>87</v>
      </c>
    </row>
    <row r="144" spans="1:5" ht="15" x14ac:dyDescent="0.2">
      <c r="B144" s="590" t="s">
        <v>89</v>
      </c>
    </row>
    <row r="145" spans="2:5" ht="15" x14ac:dyDescent="0.2">
      <c r="B145" s="590" t="s">
        <v>90</v>
      </c>
    </row>
    <row r="146" spans="2:5" ht="15.75" thickBot="1" x14ac:dyDescent="0.25">
      <c r="B146" s="590" t="s">
        <v>91</v>
      </c>
      <c r="D146" s="600"/>
      <c r="E146" s="600"/>
    </row>
    <row r="148" spans="2:5" ht="14.25" x14ac:dyDescent="0.2">
      <c r="B148" s="598" t="str">
        <f>CONCATENATE("Total ",$B$25)</f>
        <v>Total Profit/(pierdere) financiara</v>
      </c>
      <c r="D148" s="589">
        <f>SUM(D141:D146)</f>
        <v>0</v>
      </c>
      <c r="E148" s="589">
        <f>SUM(E141:E146)</f>
        <v>0</v>
      </c>
    </row>
    <row r="149" spans="2:5" ht="14.25" x14ac:dyDescent="0.2">
      <c r="D149" s="601">
        <f>+D25-D148</f>
        <v>0</v>
      </c>
      <c r="E149" s="601">
        <f>+E25-E148</f>
        <v>0</v>
      </c>
    </row>
  </sheetData>
  <pageMargins left="0.7" right="0.7" top="0.75" bottom="0.75" header="0.3" footer="0.3"/>
  <pageSetup paperSize="9" scale="97" orientation="portrait" r:id="rId1"/>
  <rowBreaks count="2" manualBreakCount="2">
    <brk id="28" min="1" max="5" man="1"/>
    <brk id="90" min="1"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O31"/>
  <sheetViews>
    <sheetView zoomScale="87" zoomScaleNormal="87" workbookViewId="0">
      <pane xSplit="2" ySplit="7" topLeftCell="C8" activePane="bottomRight" state="frozen"/>
      <selection activeCell="D47" sqref="D47"/>
      <selection pane="topRight" activeCell="D47" sqref="D47"/>
      <selection pane="bottomLeft" activeCell="D47" sqref="D47"/>
      <selection pane="bottomRight" activeCell="A25" sqref="A25:C26"/>
    </sheetView>
  </sheetViews>
  <sheetFormatPr defaultRowHeight="12.75" x14ac:dyDescent="0.2"/>
  <cols>
    <col min="1" max="1" width="11" style="77" customWidth="1"/>
    <col min="2" max="2" width="13.7109375" style="77" customWidth="1"/>
    <col min="3" max="3" width="12.28515625" style="77" customWidth="1"/>
    <col min="4" max="4" width="10.5703125" style="77" customWidth="1"/>
    <col min="5" max="5" width="12" style="77" customWidth="1"/>
    <col min="6" max="6" width="15" style="77" customWidth="1"/>
    <col min="7" max="7" width="14.85546875" style="77" customWidth="1"/>
    <col min="8" max="8" width="16.140625" style="77" customWidth="1"/>
    <col min="9" max="9" width="14.85546875" style="77" customWidth="1"/>
    <col min="10" max="12" width="13.42578125" style="77" customWidth="1"/>
    <col min="13" max="13" width="19.42578125" style="77" customWidth="1"/>
    <col min="14" max="16384" width="9.140625" style="77"/>
  </cols>
  <sheetData>
    <row r="1" spans="2:13" ht="15.75" x14ac:dyDescent="0.25">
      <c r="B1" s="195" t="s">
        <v>390</v>
      </c>
      <c r="H1" s="407">
        <v>43190</v>
      </c>
    </row>
    <row r="2" spans="2:13" ht="13.5" thickBot="1" x14ac:dyDescent="0.25">
      <c r="I2" s="318"/>
      <c r="J2" s="318"/>
      <c r="K2" s="318"/>
      <c r="L2" s="318"/>
    </row>
    <row r="3" spans="2:13" ht="32.25" customHeight="1" x14ac:dyDescent="0.2">
      <c r="B3" s="786" t="s">
        <v>180</v>
      </c>
      <c r="C3" s="782" t="s">
        <v>181</v>
      </c>
      <c r="D3" s="782" t="s">
        <v>182</v>
      </c>
      <c r="E3" s="805" t="s">
        <v>184</v>
      </c>
      <c r="F3" s="786" t="s">
        <v>456</v>
      </c>
      <c r="G3" s="782" t="s">
        <v>183</v>
      </c>
      <c r="H3" s="805" t="s">
        <v>457</v>
      </c>
      <c r="I3" s="818" t="s">
        <v>458</v>
      </c>
      <c r="J3" s="811" t="s">
        <v>310</v>
      </c>
      <c r="K3" s="818" t="s">
        <v>306</v>
      </c>
      <c r="L3" s="819" t="s">
        <v>459</v>
      </c>
      <c r="M3" s="816" t="s">
        <v>460</v>
      </c>
    </row>
    <row r="4" spans="2:13" ht="18" customHeight="1" x14ac:dyDescent="0.2">
      <c r="B4" s="787"/>
      <c r="C4" s="783"/>
      <c r="D4" s="783"/>
      <c r="E4" s="806"/>
      <c r="F4" s="787"/>
      <c r="G4" s="783"/>
      <c r="H4" s="806"/>
      <c r="I4" s="749"/>
      <c r="J4" s="812"/>
      <c r="K4" s="749"/>
      <c r="L4" s="747"/>
      <c r="M4" s="817"/>
    </row>
    <row r="5" spans="2:13" ht="13.5" thickBot="1" x14ac:dyDescent="0.25">
      <c r="B5" s="166" t="s">
        <v>61</v>
      </c>
      <c r="C5" s="167" t="s">
        <v>62</v>
      </c>
      <c r="D5" s="167" t="s">
        <v>45</v>
      </c>
      <c r="E5" s="346" t="s">
        <v>177</v>
      </c>
      <c r="F5" s="166" t="s">
        <v>33</v>
      </c>
      <c r="G5" s="346" t="s">
        <v>34</v>
      </c>
      <c r="H5" s="346" t="s">
        <v>55</v>
      </c>
      <c r="I5" s="452" t="s">
        <v>46</v>
      </c>
      <c r="J5" s="453" t="s">
        <v>47</v>
      </c>
      <c r="K5" s="454" t="s">
        <v>35</v>
      </c>
      <c r="L5" s="455" t="s">
        <v>395</v>
      </c>
      <c r="M5" s="453" t="s">
        <v>36</v>
      </c>
    </row>
    <row r="6" spans="2:13" ht="18.75" customHeight="1" thickBot="1" x14ac:dyDescent="0.25">
      <c r="B6" s="432" t="s">
        <v>243</v>
      </c>
      <c r="C6" s="433"/>
      <c r="D6" s="433"/>
      <c r="E6" s="434"/>
      <c r="F6" s="432"/>
      <c r="G6" s="433"/>
      <c r="H6" s="434"/>
      <c r="I6" s="456"/>
      <c r="J6" s="457"/>
      <c r="K6" s="458"/>
      <c r="L6" s="459"/>
      <c r="M6" s="457"/>
    </row>
    <row r="7" spans="2:13" ht="18.75" customHeight="1" thickBot="1" x14ac:dyDescent="0.25">
      <c r="B7" s="820" t="s">
        <v>392</v>
      </c>
      <c r="C7" s="821"/>
      <c r="D7" s="821"/>
      <c r="E7" s="821"/>
      <c r="F7" s="429"/>
      <c r="G7" s="430"/>
      <c r="H7" s="431"/>
      <c r="I7" s="460"/>
      <c r="J7" s="461"/>
      <c r="K7" s="462"/>
      <c r="L7" s="463"/>
      <c r="M7" s="461"/>
    </row>
    <row r="8" spans="2:13" x14ac:dyDescent="0.2">
      <c r="B8" s="90" t="s">
        <v>48</v>
      </c>
      <c r="C8" s="180"/>
      <c r="D8" s="181">
        <v>40959</v>
      </c>
      <c r="E8" s="435"/>
      <c r="F8" s="439">
        <f>+'47_Salariati'!M9</f>
        <v>25000</v>
      </c>
      <c r="G8" s="426"/>
      <c r="H8" s="421" t="str">
        <f>+'47_Salariati'!P9</f>
        <v>LITIGIU</v>
      </c>
      <c r="I8" s="464">
        <v>25000</v>
      </c>
      <c r="J8" s="465">
        <v>43210</v>
      </c>
      <c r="K8" s="466">
        <v>0</v>
      </c>
      <c r="L8" s="467">
        <f>+F8-I8-K8</f>
        <v>0</v>
      </c>
      <c r="M8" s="468" t="str">
        <f t="shared" ref="M8:M15" si="0">IF(H8="LITIGIU","LITIGIU",IF(G8&lt;$H$1+1,IF(L8&gt;0,"RESTANT",""),"N/A"))</f>
        <v>LITIGIU</v>
      </c>
    </row>
    <row r="9" spans="2:13" x14ac:dyDescent="0.2">
      <c r="B9" s="179"/>
      <c r="C9" s="180"/>
      <c r="D9" s="181"/>
      <c r="E9" s="436"/>
      <c r="F9" s="439">
        <f>+'47_Salariati'!M11</f>
        <v>100000</v>
      </c>
      <c r="G9" s="426" t="str">
        <f>+'47_Salariati'!Q11</f>
        <v>[Data!]</v>
      </c>
      <c r="H9" s="422" t="str">
        <f>+'47_Salariati'!P11</f>
        <v>REESALONAT</v>
      </c>
      <c r="I9" s="464">
        <v>100000</v>
      </c>
      <c r="J9" s="465">
        <v>43210</v>
      </c>
      <c r="K9" s="466">
        <v>0</v>
      </c>
      <c r="L9" s="467">
        <f>+F9-I9-K9</f>
        <v>0</v>
      </c>
      <c r="M9" s="468" t="str">
        <f t="shared" si="0"/>
        <v>N/A</v>
      </c>
    </row>
    <row r="10" spans="2:13" x14ac:dyDescent="0.2">
      <c r="B10" s="179"/>
      <c r="C10" s="180"/>
      <c r="D10" s="181"/>
      <c r="E10" s="436"/>
      <c r="F10" s="439">
        <f>+'47_Salariati'!M12</f>
        <v>100000</v>
      </c>
      <c r="G10" s="426">
        <f>+'47_Salariati'!H12</f>
        <v>43105</v>
      </c>
      <c r="H10" s="422" t="str">
        <f>+'47_Salariati'!P12</f>
        <v>RESTANT</v>
      </c>
      <c r="I10" s="464">
        <v>0</v>
      </c>
      <c r="J10" s="465"/>
      <c r="K10" s="466"/>
      <c r="L10" s="467">
        <f>+F10-I10-K10</f>
        <v>100000</v>
      </c>
      <c r="M10" s="468" t="str">
        <f t="shared" si="0"/>
        <v>RESTANT</v>
      </c>
    </row>
    <row r="11" spans="2:13" x14ac:dyDescent="0.2">
      <c r="B11" s="172"/>
      <c r="C11" s="180"/>
      <c r="D11" s="106"/>
      <c r="E11" s="437"/>
      <c r="F11" s="440"/>
      <c r="G11" s="427"/>
      <c r="H11" s="422"/>
      <c r="I11" s="469"/>
      <c r="J11" s="470"/>
      <c r="K11" s="471"/>
      <c r="L11" s="472"/>
      <c r="M11" s="468" t="str">
        <f t="shared" si="0"/>
        <v/>
      </c>
    </row>
    <row r="12" spans="2:13" x14ac:dyDescent="0.2">
      <c r="B12" s="172"/>
      <c r="C12" s="180"/>
      <c r="D12" s="106"/>
      <c r="E12" s="437"/>
      <c r="F12" s="440"/>
      <c r="G12" s="427"/>
      <c r="H12" s="422"/>
      <c r="I12" s="473"/>
      <c r="J12" s="474"/>
      <c r="K12" s="475"/>
      <c r="L12" s="476"/>
      <c r="M12" s="468" t="str">
        <f t="shared" si="0"/>
        <v/>
      </c>
    </row>
    <row r="13" spans="2:13" x14ac:dyDescent="0.2">
      <c r="B13" s="108"/>
      <c r="C13" s="180"/>
      <c r="D13" s="109"/>
      <c r="E13" s="437"/>
      <c r="F13" s="440"/>
      <c r="G13" s="427"/>
      <c r="H13" s="422"/>
      <c r="I13" s="469"/>
      <c r="J13" s="470"/>
      <c r="K13" s="471"/>
      <c r="L13" s="472"/>
      <c r="M13" s="468" t="str">
        <f t="shared" si="0"/>
        <v/>
      </c>
    </row>
    <row r="14" spans="2:13" x14ac:dyDescent="0.2">
      <c r="B14" s="90" t="s">
        <v>50</v>
      </c>
      <c r="C14" s="180"/>
      <c r="D14" s="109"/>
      <c r="E14" s="437"/>
      <c r="F14" s="440"/>
      <c r="G14" s="427"/>
      <c r="H14" s="422"/>
      <c r="I14" s="477"/>
      <c r="J14" s="478"/>
      <c r="K14" s="479"/>
      <c r="L14" s="480"/>
      <c r="M14" s="468" t="str">
        <f t="shared" si="0"/>
        <v/>
      </c>
    </row>
    <row r="15" spans="2:13" ht="13.5" thickBot="1" x14ac:dyDescent="0.25">
      <c r="B15" s="303" t="s">
        <v>81</v>
      </c>
      <c r="C15" s="304"/>
      <c r="D15" s="304"/>
      <c r="E15" s="438"/>
      <c r="F15" s="441"/>
      <c r="G15" s="428"/>
      <c r="H15" s="422"/>
      <c r="I15" s="481"/>
      <c r="J15" s="482"/>
      <c r="K15" s="483"/>
      <c r="L15" s="484"/>
      <c r="M15" s="468" t="str">
        <f t="shared" si="0"/>
        <v/>
      </c>
    </row>
    <row r="16" spans="2:13" ht="20.25" customHeight="1" thickBot="1" x14ac:dyDescent="0.25">
      <c r="B16" s="822" t="s">
        <v>242</v>
      </c>
      <c r="C16" s="823"/>
      <c r="D16" s="823"/>
      <c r="E16" s="823"/>
      <c r="F16" s="429"/>
      <c r="G16" s="430"/>
      <c r="H16" s="431"/>
      <c r="I16" s="460"/>
      <c r="J16" s="485"/>
      <c r="K16" s="462"/>
      <c r="L16" s="463"/>
      <c r="M16" s="461"/>
    </row>
    <row r="17" spans="1:15" x14ac:dyDescent="0.2">
      <c r="B17" s="298" t="s">
        <v>384</v>
      </c>
      <c r="C17" s="180" t="str">
        <f>IF(B17&lt;&gt;"","[Functia!]","")</f>
        <v>[Functia!]</v>
      </c>
      <c r="D17" s="299"/>
      <c r="E17" s="435"/>
      <c r="F17" s="442"/>
      <c r="G17" s="425"/>
      <c r="H17" s="422"/>
      <c r="I17" s="486"/>
      <c r="J17" s="487"/>
      <c r="K17" s="488"/>
      <c r="L17" s="489"/>
      <c r="M17" s="468" t="str">
        <f>IF(H17="LITIGIU","LITIGIU",IF(G17&lt;$H$1+1,IF(L17&gt;0,"RESTANT",""),"N/A"))</f>
        <v/>
      </c>
    </row>
    <row r="18" spans="1:15" x14ac:dyDescent="0.2">
      <c r="B18" s="179" t="s">
        <v>385</v>
      </c>
      <c r="C18" s="180" t="str">
        <f>IF(B18&lt;&gt;"","[Functia!]","")</f>
        <v>[Functia!]</v>
      </c>
      <c r="D18" s="109"/>
      <c r="E18" s="437"/>
      <c r="F18" s="443"/>
      <c r="G18" s="349"/>
      <c r="H18" s="422"/>
      <c r="I18" s="477"/>
      <c r="J18" s="478"/>
      <c r="K18" s="479"/>
      <c r="L18" s="480"/>
      <c r="M18" s="468" t="str">
        <f>IF(H18="LITIGIU","LITIGIU",IF(G18&lt;$H$1+1,IF(L18&gt;0,"RESTANT",""),"N/A"))</f>
        <v/>
      </c>
    </row>
    <row r="19" spans="1:15" x14ac:dyDescent="0.2">
      <c r="B19" s="172" t="s">
        <v>81</v>
      </c>
      <c r="C19" s="180" t="str">
        <f>IF(B19&lt;&gt;"","[Functia!]","")</f>
        <v>[Functia!]</v>
      </c>
      <c r="D19" s="109"/>
      <c r="E19" s="437"/>
      <c r="F19" s="443"/>
      <c r="G19" s="349"/>
      <c r="H19" s="422"/>
      <c r="I19" s="473"/>
      <c r="J19" s="474"/>
      <c r="K19" s="475"/>
      <c r="L19" s="476"/>
      <c r="M19" s="468" t="str">
        <f>IF(H19="LITIGIU","LITIGIU",IF(G19&lt;$H$1+1,IF(L19&gt;0,"RESTANT",""),"N/A"))</f>
        <v/>
      </c>
    </row>
    <row r="20" spans="1:15" x14ac:dyDescent="0.2">
      <c r="B20" s="172"/>
      <c r="C20" s="180" t="str">
        <f>IF(B20&lt;&gt;"","[Functia!]","")</f>
        <v/>
      </c>
      <c r="D20" s="109"/>
      <c r="E20" s="437"/>
      <c r="F20" s="443"/>
      <c r="G20" s="349"/>
      <c r="H20" s="422"/>
      <c r="I20" s="473"/>
      <c r="J20" s="474"/>
      <c r="K20" s="475"/>
      <c r="L20" s="476"/>
      <c r="M20" s="468" t="str">
        <f>IF(H20="LITIGIU","LITIGIU",IF(G20&lt;$H$1+1,IF(L20&gt;0,"RESTANT",""),"N/A"))</f>
        <v/>
      </c>
    </row>
    <row r="21" spans="1:15" x14ac:dyDescent="0.2">
      <c r="B21" s="172"/>
      <c r="C21" s="109"/>
      <c r="D21" s="109"/>
      <c r="E21" s="437"/>
      <c r="F21" s="443"/>
      <c r="G21" s="349"/>
      <c r="H21" s="422"/>
      <c r="I21" s="473"/>
      <c r="J21" s="474"/>
      <c r="K21" s="475"/>
      <c r="L21" s="476"/>
      <c r="M21" s="468" t="str">
        <f>IF(H21="LITIGIU","LITIGIU",IF(G21&lt;$H$1+1,IF(L21&gt;0,"RESTANT",""),"N/A"))</f>
        <v/>
      </c>
    </row>
    <row r="22" spans="1:15" ht="13.5" thickBot="1" x14ac:dyDescent="0.25">
      <c r="B22" s="813" t="s">
        <v>244</v>
      </c>
      <c r="C22" s="814"/>
      <c r="D22" s="814"/>
      <c r="E22" s="815"/>
      <c r="F22" s="444">
        <f>SUM(F8:F15)+SUM(F17:F21)</f>
        <v>225000</v>
      </c>
      <c r="G22" s="445"/>
      <c r="H22" s="447"/>
      <c r="I22" s="490">
        <f>SUM(I8:I15)+SUM(I17:I21)</f>
        <v>125000</v>
      </c>
      <c r="J22" s="491">
        <f>SUM(J8:J15)+SUM(J17:J21)</f>
        <v>86420</v>
      </c>
      <c r="K22" s="492">
        <f>SUM(K8:K21)</f>
        <v>0</v>
      </c>
      <c r="L22" s="493">
        <f>SUM(L8:L21)</f>
        <v>100000</v>
      </c>
      <c r="M22" s="494"/>
    </row>
    <row r="23" spans="1:15" ht="13.5" thickBot="1" x14ac:dyDescent="0.25">
      <c r="B23" s="279"/>
      <c r="C23" s="279"/>
      <c r="D23" s="279"/>
      <c r="E23" s="279"/>
      <c r="F23" s="807" t="s">
        <v>381</v>
      </c>
      <c r="G23" s="808"/>
      <c r="H23" s="446">
        <f>SUMIF(H8:H22,"RESTANT",F8:F22)</f>
        <v>100000</v>
      </c>
      <c r="I23" s="495"/>
      <c r="J23" s="495"/>
      <c r="K23" s="676" t="s">
        <v>382</v>
      </c>
      <c r="L23" s="756"/>
      <c r="M23" s="446">
        <f>SUMIF(M8:M22,"RESTANT",L8:L22)</f>
        <v>100000</v>
      </c>
    </row>
    <row r="25" spans="1:15" ht="15" customHeight="1" x14ac:dyDescent="0.2">
      <c r="A25" s="79">
        <f>+F22-'47_Salariati'!M22</f>
        <v>0</v>
      </c>
      <c r="B25" s="240" t="s">
        <v>178</v>
      </c>
      <c r="C25" s="451" t="s">
        <v>393</v>
      </c>
      <c r="D25" s="451"/>
      <c r="E25" s="451"/>
      <c r="F25" s="451"/>
      <c r="G25" s="451"/>
      <c r="H25" s="402"/>
      <c r="I25" s="402"/>
      <c r="J25" s="354"/>
      <c r="K25" s="354"/>
      <c r="L25" s="354"/>
      <c r="M25" s="102"/>
      <c r="N25" s="102"/>
      <c r="O25" s="102"/>
    </row>
    <row r="26" spans="1:15" ht="12.75" customHeight="1" x14ac:dyDescent="0.2">
      <c r="A26" s="79">
        <f>+H23-'47_Salariati'!M23</f>
        <v>0</v>
      </c>
      <c r="B26" s="240" t="s">
        <v>383</v>
      </c>
      <c r="C26" s="451" t="s">
        <v>394</v>
      </c>
      <c r="D26" s="451"/>
      <c r="E26" s="451"/>
      <c r="F26" s="451"/>
      <c r="G26" s="451"/>
      <c r="H26" s="402"/>
      <c r="I26" s="402"/>
      <c r="J26" s="354"/>
      <c r="K26" s="354"/>
      <c r="L26" s="354"/>
    </row>
    <row r="27" spans="1:15" ht="15" x14ac:dyDescent="0.25">
      <c r="I27" s="76"/>
      <c r="J27" s="76"/>
      <c r="K27" s="76"/>
      <c r="L27" s="76"/>
    </row>
    <row r="28" spans="1:15" x14ac:dyDescent="0.2">
      <c r="B28" s="160" t="s">
        <v>37</v>
      </c>
      <c r="C28" s="160"/>
    </row>
    <row r="29" spans="1:15" x14ac:dyDescent="0.2">
      <c r="B29" s="775" t="s">
        <v>56</v>
      </c>
      <c r="C29" s="775"/>
    </row>
    <row r="31" spans="1:15" x14ac:dyDescent="0.2">
      <c r="B31" s="78"/>
    </row>
  </sheetData>
  <mergeCells count="18">
    <mergeCell ref="B29:C29"/>
    <mergeCell ref="G3:G4"/>
    <mergeCell ref="F23:G23"/>
    <mergeCell ref="B7:E7"/>
    <mergeCell ref="B16:E16"/>
    <mergeCell ref="M3:M4"/>
    <mergeCell ref="H3:H4"/>
    <mergeCell ref="F3:F4"/>
    <mergeCell ref="I3:I4"/>
    <mergeCell ref="K3:K4"/>
    <mergeCell ref="L3:L4"/>
    <mergeCell ref="K23:L23"/>
    <mergeCell ref="B3:B4"/>
    <mergeCell ref="C3:C4"/>
    <mergeCell ref="D3:D4"/>
    <mergeCell ref="E3:E4"/>
    <mergeCell ref="J3:J4"/>
    <mergeCell ref="B22:E22"/>
  </mergeCells>
  <conditionalFormatting sqref="C8">
    <cfRule type="containsText" dxfId="26" priority="21" stopIfTrue="1" operator="containsText" text="[Functia!]">
      <formula>NOT(ISERROR(SEARCH("[Functia!]",C8)))</formula>
    </cfRule>
  </conditionalFormatting>
  <conditionalFormatting sqref="C18">
    <cfRule type="containsText" dxfId="25" priority="19" stopIfTrue="1" operator="containsText" text="[Functia!]">
      <formula>NOT(ISERROR(SEARCH("[Functia!]",C18)))</formula>
    </cfRule>
  </conditionalFormatting>
  <conditionalFormatting sqref="C17">
    <cfRule type="containsText" dxfId="24" priority="20" stopIfTrue="1" operator="containsText" text="[Functia!]">
      <formula>NOT(ISERROR(SEARCH("[Functia!]",C17)))</formula>
    </cfRule>
  </conditionalFormatting>
  <conditionalFormatting sqref="C19">
    <cfRule type="containsText" dxfId="23" priority="14" stopIfTrue="1" operator="containsText" text="[Functia!]">
      <formula>NOT(ISERROR(SEARCH("[Functia!]",C19)))</formula>
    </cfRule>
  </conditionalFormatting>
  <conditionalFormatting sqref="C20">
    <cfRule type="containsText" dxfId="22" priority="13" stopIfTrue="1" operator="containsText" text="[Functia!]">
      <formula>NOT(ISERROR(SEARCH("[Functia!]",C20)))</formula>
    </cfRule>
  </conditionalFormatting>
  <conditionalFormatting sqref="C9">
    <cfRule type="containsText" dxfId="21" priority="12" stopIfTrue="1" operator="containsText" text="[Functia!]">
      <formula>NOT(ISERROR(SEARCH("[Functia!]",C9)))</formula>
    </cfRule>
  </conditionalFormatting>
  <conditionalFormatting sqref="C10">
    <cfRule type="containsText" dxfId="20" priority="11" stopIfTrue="1" operator="containsText" text="[Functia!]">
      <formula>NOT(ISERROR(SEARCH("[Functia!]",C10)))</formula>
    </cfRule>
  </conditionalFormatting>
  <conditionalFormatting sqref="C12">
    <cfRule type="containsText" dxfId="19" priority="10" stopIfTrue="1" operator="containsText" text="[Functia!]">
      <formula>NOT(ISERROR(SEARCH("[Functia!]",C12)))</formula>
    </cfRule>
  </conditionalFormatting>
  <conditionalFormatting sqref="C13">
    <cfRule type="containsText" dxfId="18" priority="9" stopIfTrue="1" operator="containsText" text="[Functia!]">
      <formula>NOT(ISERROR(SEARCH("[Functia!]",C13)))</formula>
    </cfRule>
  </conditionalFormatting>
  <conditionalFormatting sqref="C14">
    <cfRule type="containsText" dxfId="17" priority="8" stopIfTrue="1" operator="containsText" text="[Functia!]">
      <formula>NOT(ISERROR(SEARCH("[Functia!]",C14)))</formula>
    </cfRule>
  </conditionalFormatting>
  <conditionalFormatting sqref="C11">
    <cfRule type="containsText" dxfId="16" priority="7" stopIfTrue="1" operator="containsText" text="[Functia!]">
      <formula>NOT(ISERROR(SEARCH("[Functia!]",C11)))</formula>
    </cfRule>
  </conditionalFormatting>
  <dataValidations count="1">
    <dataValidation type="list" allowBlank="1" showInputMessage="1" showErrorMessage="1" sqref="H8:H15 M8:M15 H17:H21 M17:M21" xr:uid="{00000000-0002-0000-0900-000000000000}">
      <formula1>"NESCADENT,RESTANT,LITIGIU,REESALONAT"</formula1>
    </dataValidation>
  </dataValidations>
  <pageMargins left="0.70866141732283472" right="0.39" top="0.74803149606299213" bottom="0.74803149606299213" header="0.31496062992125984" footer="0.31496062992125984"/>
  <pageSetup paperSize="9" scale="7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46"/>
  <sheetViews>
    <sheetView zoomScale="92" zoomScaleNormal="92" workbookViewId="0">
      <pane xSplit="2" ySplit="4" topLeftCell="C5" activePane="bottomRight" state="frozen"/>
      <selection activeCell="D47" sqref="D47"/>
      <selection pane="topRight" activeCell="D47" sqref="D47"/>
      <selection pane="bottomLeft" activeCell="D47" sqref="D47"/>
      <selection pane="bottomRight" activeCell="I23" sqref="I23"/>
    </sheetView>
  </sheetViews>
  <sheetFormatPr defaultRowHeight="12.75" x14ac:dyDescent="0.2"/>
  <cols>
    <col min="1" max="1" width="11" style="77" customWidth="1"/>
    <col min="2" max="2" width="38.5703125" style="77" customWidth="1"/>
    <col min="3" max="3" width="17.28515625" style="77" customWidth="1"/>
    <col min="4" max="4" width="16.85546875" style="77" customWidth="1"/>
    <col min="5" max="5" width="15.42578125" style="77" customWidth="1"/>
    <col min="6" max="6" width="13.7109375" style="77" customWidth="1"/>
    <col min="7" max="7" width="15.85546875" style="77" bestFit="1" customWidth="1"/>
    <col min="8" max="8" width="15" style="77" bestFit="1" customWidth="1"/>
    <col min="9" max="9" width="12.42578125" style="77" customWidth="1"/>
    <col min="10" max="10" width="12.85546875" style="77" customWidth="1"/>
    <col min="11" max="11" width="16.5703125" style="77" customWidth="1"/>
    <col min="12" max="12" width="15.85546875" style="77" customWidth="1"/>
    <col min="13" max="16384" width="9.140625" style="77"/>
  </cols>
  <sheetData>
    <row r="1" spans="2:12" ht="15.75" x14ac:dyDescent="0.25">
      <c r="B1" s="195" t="s">
        <v>260</v>
      </c>
      <c r="C1" s="195"/>
      <c r="D1" s="195"/>
    </row>
    <row r="2" spans="2:12" ht="13.5" thickBot="1" x14ac:dyDescent="0.25"/>
    <row r="3" spans="2:12" ht="29.25" customHeight="1" x14ac:dyDescent="0.2">
      <c r="B3" s="831" t="s">
        <v>188</v>
      </c>
      <c r="C3" s="833" t="s">
        <v>495</v>
      </c>
      <c r="D3" s="834"/>
      <c r="E3" s="829" t="s">
        <v>336</v>
      </c>
      <c r="F3" s="824"/>
      <c r="G3" s="824"/>
      <c r="H3" s="833"/>
      <c r="I3" s="829" t="s">
        <v>465</v>
      </c>
      <c r="J3" s="824" t="s">
        <v>461</v>
      </c>
      <c r="K3" s="824" t="s">
        <v>457</v>
      </c>
      <c r="L3" s="827" t="s">
        <v>388</v>
      </c>
    </row>
    <row r="4" spans="2:12" ht="39.75" customHeight="1" thickBot="1" x14ac:dyDescent="0.25">
      <c r="B4" s="832"/>
      <c r="C4" s="162" t="s">
        <v>334</v>
      </c>
      <c r="D4" s="525" t="s">
        <v>335</v>
      </c>
      <c r="E4" s="314" t="s">
        <v>462</v>
      </c>
      <c r="F4" s="315" t="s">
        <v>310</v>
      </c>
      <c r="G4" s="315" t="s">
        <v>332</v>
      </c>
      <c r="H4" s="529" t="s">
        <v>456</v>
      </c>
      <c r="I4" s="830"/>
      <c r="J4" s="825"/>
      <c r="K4" s="825" t="s">
        <v>163</v>
      </c>
      <c r="L4" s="828"/>
    </row>
    <row r="5" spans="2:12" ht="13.5" thickBot="1" x14ac:dyDescent="0.25">
      <c r="B5" s="166" t="s">
        <v>61</v>
      </c>
      <c r="C5" s="167" t="s">
        <v>62</v>
      </c>
      <c r="D5" s="346" t="s">
        <v>45</v>
      </c>
      <c r="E5" s="321" t="s">
        <v>177</v>
      </c>
      <c r="F5" s="322" t="s">
        <v>33</v>
      </c>
      <c r="G5" s="322" t="s">
        <v>34</v>
      </c>
      <c r="H5" s="530" t="s">
        <v>396</v>
      </c>
      <c r="I5" s="537" t="s">
        <v>46</v>
      </c>
      <c r="J5" s="538" t="s">
        <v>47</v>
      </c>
      <c r="K5" s="538" t="s">
        <v>35</v>
      </c>
      <c r="L5" s="539"/>
    </row>
    <row r="6" spans="2:12" ht="13.5" thickBot="1" x14ac:dyDescent="0.25">
      <c r="B6" s="522" t="s">
        <v>261</v>
      </c>
      <c r="C6" s="523"/>
      <c r="D6" s="524"/>
      <c r="E6" s="522"/>
      <c r="F6" s="523"/>
      <c r="G6" s="523"/>
      <c r="H6" s="524"/>
      <c r="I6" s="543"/>
      <c r="J6" s="544"/>
      <c r="K6" s="544"/>
      <c r="L6" s="545"/>
    </row>
    <row r="7" spans="2:12" ht="12.75" customHeight="1" x14ac:dyDescent="0.2">
      <c r="B7" s="835" t="s">
        <v>340</v>
      </c>
      <c r="C7" s="836"/>
      <c r="D7" s="836"/>
      <c r="E7" s="316"/>
      <c r="F7" s="317"/>
      <c r="G7" s="317"/>
      <c r="H7" s="531"/>
      <c r="I7" s="540"/>
      <c r="J7" s="541"/>
      <c r="K7" s="541"/>
      <c r="L7" s="542"/>
    </row>
    <row r="8" spans="2:12" x14ac:dyDescent="0.2">
      <c r="B8" s="172" t="s">
        <v>342</v>
      </c>
      <c r="C8" s="109">
        <v>50000</v>
      </c>
      <c r="D8" s="526">
        <v>43125</v>
      </c>
      <c r="E8" s="108">
        <v>50000</v>
      </c>
      <c r="F8" s="106">
        <v>43156</v>
      </c>
      <c r="G8" s="106" t="s">
        <v>339</v>
      </c>
      <c r="H8" s="532">
        <f>+C8-E8</f>
        <v>0</v>
      </c>
      <c r="I8" s="440"/>
      <c r="J8" s="175"/>
      <c r="K8" s="551"/>
      <c r="L8" s="173" t="str">
        <f t="shared" ref="L8:L18" si="0">IF(K8="REESALONAT","[Data!]","")</f>
        <v/>
      </c>
    </row>
    <row r="9" spans="2:12" x14ac:dyDescent="0.2">
      <c r="B9" s="108"/>
      <c r="C9" s="109">
        <v>10000</v>
      </c>
      <c r="D9" s="526">
        <v>43156</v>
      </c>
      <c r="E9" s="113"/>
      <c r="F9" s="106"/>
      <c r="G9" s="106"/>
      <c r="H9" s="348">
        <f>+C9-E9</f>
        <v>10000</v>
      </c>
      <c r="I9" s="443"/>
      <c r="J9" s="106"/>
      <c r="K9" s="551" t="s">
        <v>309</v>
      </c>
      <c r="L9" s="173" t="str">
        <f t="shared" si="0"/>
        <v/>
      </c>
    </row>
    <row r="10" spans="2:12" x14ac:dyDescent="0.2">
      <c r="B10" s="108"/>
      <c r="C10" s="109">
        <v>12000</v>
      </c>
      <c r="D10" s="526">
        <v>43184</v>
      </c>
      <c r="E10" s="113"/>
      <c r="F10" s="106"/>
      <c r="G10" s="106"/>
      <c r="H10" s="348">
        <f>+C10-E10</f>
        <v>12000</v>
      </c>
      <c r="I10" s="536"/>
      <c r="J10" s="292"/>
      <c r="K10" s="551" t="s">
        <v>309</v>
      </c>
      <c r="L10" s="173" t="str">
        <f t="shared" si="0"/>
        <v/>
      </c>
    </row>
    <row r="11" spans="2:12" x14ac:dyDescent="0.2">
      <c r="B11" s="108"/>
      <c r="C11" s="111"/>
      <c r="D11" s="110"/>
      <c r="E11" s="113"/>
      <c r="F11" s="106"/>
      <c r="G11" s="106"/>
      <c r="H11" s="349"/>
      <c r="I11" s="440">
        <v>150000</v>
      </c>
      <c r="J11" s="175"/>
      <c r="K11" s="551" t="s">
        <v>397</v>
      </c>
      <c r="L11" s="173" t="str">
        <f t="shared" si="0"/>
        <v/>
      </c>
    </row>
    <row r="12" spans="2:12" x14ac:dyDescent="0.2">
      <c r="B12" s="172" t="s">
        <v>343</v>
      </c>
      <c r="C12" s="111"/>
      <c r="D12" s="110"/>
      <c r="E12" s="113"/>
      <c r="F12" s="106"/>
      <c r="G12" s="106"/>
      <c r="H12" s="349"/>
      <c r="I12" s="440"/>
      <c r="J12" s="175"/>
      <c r="K12" s="551"/>
      <c r="L12" s="173" t="str">
        <f t="shared" si="0"/>
        <v/>
      </c>
    </row>
    <row r="13" spans="2:12" x14ac:dyDescent="0.2">
      <c r="B13" s="172" t="s">
        <v>344</v>
      </c>
      <c r="C13" s="111"/>
      <c r="D13" s="110"/>
      <c r="E13" s="113"/>
      <c r="F13" s="106"/>
      <c r="G13" s="106"/>
      <c r="H13" s="349"/>
      <c r="I13" s="440"/>
      <c r="J13" s="175"/>
      <c r="K13" s="551"/>
      <c r="L13" s="173" t="str">
        <f t="shared" si="0"/>
        <v/>
      </c>
    </row>
    <row r="14" spans="2:12" x14ac:dyDescent="0.2">
      <c r="B14" s="204" t="s">
        <v>81</v>
      </c>
      <c r="C14" s="111"/>
      <c r="D14" s="110"/>
      <c r="E14" s="113"/>
      <c r="F14" s="106"/>
      <c r="G14" s="106"/>
      <c r="H14" s="349"/>
      <c r="I14" s="440"/>
      <c r="J14" s="175"/>
      <c r="K14" s="551"/>
      <c r="L14" s="173" t="str">
        <f t="shared" si="0"/>
        <v/>
      </c>
    </row>
    <row r="15" spans="2:12" ht="12.75" customHeight="1" x14ac:dyDescent="0.2">
      <c r="B15" s="837" t="s">
        <v>341</v>
      </c>
      <c r="C15" s="838"/>
      <c r="D15" s="838"/>
      <c r="E15" s="521"/>
      <c r="F15" s="260"/>
      <c r="G15" s="260"/>
      <c r="H15" s="405"/>
      <c r="I15" s="528"/>
      <c r="J15" s="408"/>
      <c r="K15" s="534"/>
      <c r="L15" s="546"/>
    </row>
    <row r="16" spans="2:12" x14ac:dyDescent="0.2">
      <c r="B16" s="172" t="s">
        <v>342</v>
      </c>
      <c r="C16" s="312">
        <v>10000</v>
      </c>
      <c r="D16" s="526">
        <v>43115</v>
      </c>
      <c r="E16" s="323">
        <v>10000</v>
      </c>
      <c r="F16" s="106">
        <f>+D16</f>
        <v>43115</v>
      </c>
      <c r="G16" s="324" t="s">
        <v>345</v>
      </c>
      <c r="H16" s="348">
        <f>+C16-E16</f>
        <v>0</v>
      </c>
      <c r="I16" s="319"/>
      <c r="J16" s="311"/>
      <c r="K16" s="551"/>
      <c r="L16" s="173" t="str">
        <f t="shared" si="0"/>
        <v/>
      </c>
    </row>
    <row r="17" spans="2:12" x14ac:dyDescent="0.2">
      <c r="B17" s="313"/>
      <c r="C17" s="312">
        <v>10000</v>
      </c>
      <c r="D17" s="526">
        <v>43146</v>
      </c>
      <c r="E17" s="323">
        <v>10000</v>
      </c>
      <c r="F17" s="106">
        <f>+D17</f>
        <v>43146</v>
      </c>
      <c r="G17" s="324" t="s">
        <v>346</v>
      </c>
      <c r="H17" s="348">
        <f>+C17-E17</f>
        <v>0</v>
      </c>
      <c r="I17" s="319"/>
      <c r="J17" s="311"/>
      <c r="K17" s="551"/>
      <c r="L17" s="173" t="str">
        <f t="shared" si="0"/>
        <v/>
      </c>
    </row>
    <row r="18" spans="2:12" x14ac:dyDescent="0.2">
      <c r="B18" s="313"/>
      <c r="C18" s="312">
        <v>10000</v>
      </c>
      <c r="D18" s="526">
        <v>43174</v>
      </c>
      <c r="E18" s="323">
        <v>10000</v>
      </c>
      <c r="F18" s="106">
        <f>+D18</f>
        <v>43174</v>
      </c>
      <c r="G18" s="324" t="s">
        <v>347</v>
      </c>
      <c r="H18" s="348">
        <f>+C18-E18</f>
        <v>0</v>
      </c>
      <c r="I18" s="319"/>
      <c r="J18" s="311"/>
      <c r="K18" s="551"/>
      <c r="L18" s="173" t="str">
        <f t="shared" si="0"/>
        <v/>
      </c>
    </row>
    <row r="19" spans="2:12" ht="12" customHeight="1" x14ac:dyDescent="0.2">
      <c r="B19" s="313"/>
      <c r="C19" s="312">
        <v>210000</v>
      </c>
      <c r="D19" s="527" t="s">
        <v>496</v>
      </c>
      <c r="E19" s="319"/>
      <c r="F19" s="311"/>
      <c r="G19" s="311"/>
      <c r="H19" s="565">
        <f>+C19</f>
        <v>210000</v>
      </c>
      <c r="I19" s="319"/>
      <c r="J19" s="311"/>
      <c r="K19" s="551" t="s">
        <v>355</v>
      </c>
      <c r="L19" s="420" t="s">
        <v>496</v>
      </c>
    </row>
    <row r="20" spans="2:12" x14ac:dyDescent="0.2">
      <c r="B20" s="172" t="s">
        <v>343</v>
      </c>
      <c r="C20" s="110"/>
      <c r="D20" s="110"/>
      <c r="E20" s="113"/>
      <c r="F20" s="106"/>
      <c r="G20" s="106"/>
      <c r="H20" s="349"/>
      <c r="I20" s="448"/>
      <c r="J20" s="176"/>
      <c r="K20" s="551"/>
      <c r="L20" s="535"/>
    </row>
    <row r="21" spans="2:12" x14ac:dyDescent="0.2">
      <c r="B21" s="172" t="s">
        <v>344</v>
      </c>
      <c r="C21" s="110"/>
      <c r="D21" s="110"/>
      <c r="E21" s="113"/>
      <c r="F21" s="106"/>
      <c r="G21" s="106"/>
      <c r="H21" s="349"/>
      <c r="I21" s="448"/>
      <c r="J21" s="176"/>
      <c r="K21" s="551"/>
      <c r="L21" s="535"/>
    </row>
    <row r="22" spans="2:12" ht="13.5" thickBot="1" x14ac:dyDescent="0.25">
      <c r="B22" s="177" t="s">
        <v>81</v>
      </c>
      <c r="C22" s="126"/>
      <c r="D22" s="126"/>
      <c r="E22" s="203"/>
      <c r="F22" s="122"/>
      <c r="G22" s="122"/>
      <c r="H22" s="352"/>
      <c r="I22" s="449"/>
      <c r="J22" s="183"/>
      <c r="K22" s="551"/>
      <c r="L22" s="539"/>
    </row>
    <row r="23" spans="2:12" ht="12.75" customHeight="1" thickBot="1" x14ac:dyDescent="0.25">
      <c r="B23" s="320" t="s">
        <v>252</v>
      </c>
      <c r="C23" s="307">
        <f>SUM(C8:C22)</f>
        <v>312000</v>
      </c>
      <c r="D23" s="353"/>
      <c r="E23" s="320">
        <f>SUM(E8:E22)</f>
        <v>80000</v>
      </c>
      <c r="F23" s="308"/>
      <c r="G23" s="308"/>
      <c r="H23" s="353">
        <f>SUM(H8:H22)</f>
        <v>232000</v>
      </c>
      <c r="I23" s="320">
        <f>SUM(I8:I22)</f>
        <v>150000</v>
      </c>
      <c r="J23" s="307"/>
      <c r="K23" s="308"/>
      <c r="L23" s="545"/>
    </row>
    <row r="24" spans="2:12" ht="13.5" thickBot="1" x14ac:dyDescent="0.25">
      <c r="B24" s="564"/>
      <c r="C24" s="564"/>
      <c r="D24" s="564"/>
      <c r="E24" s="676" t="s">
        <v>381</v>
      </c>
      <c r="F24" s="756"/>
      <c r="G24" s="423"/>
      <c r="H24" s="416">
        <f>SUMIF(K8:K22,"RESTANT",H8:H22)</f>
        <v>22000</v>
      </c>
      <c r="I24" s="450"/>
      <c r="J24" s="450"/>
      <c r="K24" s="450"/>
      <c r="L24" s="450"/>
    </row>
    <row r="25" spans="2:12" x14ac:dyDescent="0.2">
      <c r="B25" s="78" t="s">
        <v>262</v>
      </c>
      <c r="C25" s="78"/>
      <c r="D25" s="78"/>
    </row>
    <row r="26" spans="2:12" ht="13.5" thickBot="1" x14ac:dyDescent="0.25">
      <c r="B26" s="78"/>
      <c r="C26" s="78"/>
      <c r="D26" s="78"/>
    </row>
    <row r="27" spans="2:12" ht="13.5" thickBot="1" x14ac:dyDescent="0.25">
      <c r="B27" s="305" t="s">
        <v>261</v>
      </c>
      <c r="C27" s="306">
        <f>+C23</f>
        <v>312000</v>
      </c>
      <c r="D27" s="78"/>
      <c r="E27" s="78"/>
      <c r="F27" s="78"/>
      <c r="G27" s="78"/>
      <c r="H27" s="78"/>
      <c r="I27" s="78"/>
      <c r="J27" s="78"/>
      <c r="K27" s="78"/>
    </row>
    <row r="28" spans="2:12" ht="13.5" thickBot="1" x14ac:dyDescent="0.25">
      <c r="B28" s="205"/>
      <c r="C28" s="206"/>
      <c r="D28" s="78"/>
      <c r="E28" s="78"/>
      <c r="F28" s="78"/>
      <c r="G28" s="78"/>
      <c r="H28" s="78"/>
      <c r="I28" s="78"/>
      <c r="J28" s="78"/>
      <c r="K28" s="78"/>
    </row>
    <row r="29" spans="2:12" ht="13.5" thickBot="1" x14ac:dyDescent="0.25">
      <c r="B29" s="305" t="s">
        <v>251</v>
      </c>
      <c r="C29" s="306"/>
      <c r="D29" s="78"/>
      <c r="E29" s="78"/>
      <c r="F29" s="78"/>
      <c r="G29" s="78"/>
      <c r="H29" s="78"/>
      <c r="I29" s="78"/>
      <c r="J29" s="78"/>
      <c r="K29" s="78"/>
    </row>
    <row r="30" spans="2:12" ht="18" customHeight="1" x14ac:dyDescent="0.2">
      <c r="B30" s="204" t="s">
        <v>352</v>
      </c>
      <c r="C30" s="207"/>
      <c r="D30" s="78"/>
      <c r="E30" s="78"/>
      <c r="F30" s="78"/>
      <c r="G30" s="78"/>
      <c r="H30" s="78"/>
      <c r="I30" s="78"/>
      <c r="J30" s="78"/>
      <c r="K30" s="78"/>
    </row>
    <row r="31" spans="2:12" ht="25.5" x14ac:dyDescent="0.2">
      <c r="B31" s="204" t="s">
        <v>353</v>
      </c>
      <c r="C31" s="207"/>
      <c r="D31" s="78"/>
      <c r="E31" s="78"/>
      <c r="F31" s="78"/>
      <c r="G31" s="78"/>
      <c r="H31" s="78"/>
      <c r="I31" s="78"/>
      <c r="J31" s="78"/>
      <c r="K31" s="78"/>
    </row>
    <row r="32" spans="2:12" x14ac:dyDescent="0.2">
      <c r="B32" s="201" t="s">
        <v>92</v>
      </c>
      <c r="C32" s="207">
        <v>1000</v>
      </c>
      <c r="D32" s="78"/>
    </row>
    <row r="33" spans="1:11" x14ac:dyDescent="0.2">
      <c r="B33" s="204" t="s">
        <v>131</v>
      </c>
      <c r="C33" s="207">
        <v>25000</v>
      </c>
      <c r="D33" s="78"/>
    </row>
    <row r="34" spans="1:11" x14ac:dyDescent="0.2">
      <c r="B34" s="204" t="s">
        <v>264</v>
      </c>
      <c r="C34" s="207"/>
      <c r="D34" s="78"/>
    </row>
    <row r="35" spans="1:11" x14ac:dyDescent="0.2">
      <c r="B35" s="204" t="s">
        <v>263</v>
      </c>
      <c r="C35" s="118"/>
      <c r="D35" s="78"/>
    </row>
    <row r="36" spans="1:11" x14ac:dyDescent="0.2">
      <c r="B36" s="202"/>
      <c r="C36" s="118"/>
      <c r="D36" s="78"/>
    </row>
    <row r="37" spans="1:11" ht="13.5" thickBot="1" x14ac:dyDescent="0.25">
      <c r="B37" s="309" t="s">
        <v>185</v>
      </c>
      <c r="C37" s="310">
        <f>SUM(C27:C36)</f>
        <v>338000</v>
      </c>
      <c r="D37" s="78"/>
    </row>
    <row r="40" spans="1:11" ht="15" customHeight="1" x14ac:dyDescent="0.2">
      <c r="A40" s="79">
        <f>+C37-BS!D27-BS!D36</f>
        <v>338000</v>
      </c>
      <c r="B40" s="240" t="s">
        <v>348</v>
      </c>
      <c r="C40" s="826" t="s">
        <v>467</v>
      </c>
      <c r="D40" s="826"/>
      <c r="E40" s="826"/>
      <c r="F40" s="826"/>
      <c r="G40" s="826"/>
      <c r="H40" s="826"/>
      <c r="I40" s="826"/>
      <c r="J40" s="826"/>
      <c r="K40" s="826"/>
    </row>
    <row r="41" spans="1:11" ht="12.75" customHeight="1" x14ac:dyDescent="0.2">
      <c r="A41" s="79">
        <f>+C23-BS!D146</f>
        <v>312000</v>
      </c>
      <c r="B41" s="240" t="s">
        <v>348</v>
      </c>
      <c r="C41" s="826" t="s">
        <v>467</v>
      </c>
      <c r="D41" s="826"/>
      <c r="E41" s="826"/>
      <c r="F41" s="826"/>
      <c r="G41" s="826"/>
      <c r="H41" s="826"/>
      <c r="I41" s="826"/>
      <c r="J41" s="826"/>
      <c r="K41" s="826"/>
    </row>
    <row r="43" spans="1:11" x14ac:dyDescent="0.2">
      <c r="B43" s="160" t="s">
        <v>37</v>
      </c>
      <c r="C43" s="160"/>
      <c r="D43" s="160"/>
    </row>
    <row r="44" spans="1:11" ht="15" customHeight="1" x14ac:dyDescent="0.2">
      <c r="B44" s="186" t="s">
        <v>56</v>
      </c>
      <c r="C44" s="196"/>
      <c r="D44" s="208"/>
    </row>
    <row r="46" spans="1:11" x14ac:dyDescent="0.2">
      <c r="B46" s="78"/>
      <c r="C46" s="78"/>
      <c r="D46" s="78"/>
    </row>
  </sheetData>
  <mergeCells count="12">
    <mergeCell ref="B3:B4"/>
    <mergeCell ref="E3:H3"/>
    <mergeCell ref="C3:D3"/>
    <mergeCell ref="B7:D7"/>
    <mergeCell ref="B15:D15"/>
    <mergeCell ref="J3:J4"/>
    <mergeCell ref="C40:K40"/>
    <mergeCell ref="L3:L4"/>
    <mergeCell ref="E24:F24"/>
    <mergeCell ref="C41:K41"/>
    <mergeCell ref="I3:I4"/>
    <mergeCell ref="K3:K4"/>
  </mergeCells>
  <conditionalFormatting sqref="L8">
    <cfRule type="containsText" dxfId="15" priority="8" stopIfTrue="1" operator="containsText" text="[Data!]">
      <formula>NOT(ISERROR(SEARCH("[Data!]",L8)))</formula>
    </cfRule>
  </conditionalFormatting>
  <conditionalFormatting sqref="L9">
    <cfRule type="containsText" dxfId="14" priority="7" stopIfTrue="1" operator="containsText" text="[Data!]">
      <formula>NOT(ISERROR(SEARCH("[Data!]",L9)))</formula>
    </cfRule>
  </conditionalFormatting>
  <conditionalFormatting sqref="L10">
    <cfRule type="containsText" dxfId="13" priority="6" stopIfTrue="1" operator="containsText" text="[Data!]">
      <formula>NOT(ISERROR(SEARCH("[Data!]",L10)))</formula>
    </cfRule>
  </conditionalFormatting>
  <conditionalFormatting sqref="L11">
    <cfRule type="containsText" dxfId="12" priority="5" stopIfTrue="1" operator="containsText" text="[Data!]">
      <formula>NOT(ISERROR(SEARCH("[Data!]",L11)))</formula>
    </cfRule>
  </conditionalFormatting>
  <conditionalFormatting sqref="L12">
    <cfRule type="containsText" dxfId="11" priority="4" stopIfTrue="1" operator="containsText" text="[Data!]">
      <formula>NOT(ISERROR(SEARCH("[Data!]",L12)))</formula>
    </cfRule>
  </conditionalFormatting>
  <conditionalFormatting sqref="L13">
    <cfRule type="containsText" dxfId="10" priority="3" stopIfTrue="1" operator="containsText" text="[Data!]">
      <formula>NOT(ISERROR(SEARCH("[Data!]",L13)))</formula>
    </cfRule>
  </conditionalFormatting>
  <conditionalFormatting sqref="L14">
    <cfRule type="containsText" dxfId="9" priority="2" stopIfTrue="1" operator="containsText" text="[Data!]">
      <formula>NOT(ISERROR(SEARCH("[Data!]",L14)))</formula>
    </cfRule>
  </conditionalFormatting>
  <conditionalFormatting sqref="L16:L18">
    <cfRule type="containsText" dxfId="8" priority="1" stopIfTrue="1" operator="containsText" text="[Data!]">
      <formula>NOT(ISERROR(SEARCH("[Data!]",L16)))</formula>
    </cfRule>
  </conditionalFormatting>
  <dataValidations count="1">
    <dataValidation type="list" allowBlank="1" showInputMessage="1" showErrorMessage="1" sqref="K8:K14 K16:K22" xr:uid="{00000000-0002-0000-0A00-000000000000}">
      <formula1>"NESCADENT,RESTANT,LITIGIU,REESALONAT,CONTINGENT"</formula1>
    </dataValidation>
  </dataValidation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K34"/>
  <sheetViews>
    <sheetView zoomScale="92" zoomScaleNormal="92" workbookViewId="0">
      <pane xSplit="2" ySplit="4" topLeftCell="C5" activePane="bottomRight" state="frozen"/>
      <selection activeCell="D47" sqref="D47"/>
      <selection pane="topRight" activeCell="D47" sqref="D47"/>
      <selection pane="bottomLeft" activeCell="D47" sqref="D47"/>
      <selection pane="bottomRight" activeCell="H33" sqref="H33"/>
    </sheetView>
  </sheetViews>
  <sheetFormatPr defaultRowHeight="12.75" x14ac:dyDescent="0.2"/>
  <cols>
    <col min="1" max="1" width="11" style="77" customWidth="1"/>
    <col min="2" max="2" width="38.5703125" style="77" customWidth="1"/>
    <col min="3" max="3" width="17.28515625" style="77" customWidth="1"/>
    <col min="4" max="5" width="16.85546875" style="77" customWidth="1"/>
    <col min="6" max="6" width="15.42578125" style="77" customWidth="1"/>
    <col min="7" max="7" width="13.7109375" style="77" customWidth="1"/>
    <col min="8" max="8" width="15.85546875" style="77" customWidth="1"/>
    <col min="9" max="9" width="15" style="77" customWidth="1"/>
    <col min="10" max="10" width="16.5703125" style="77" customWidth="1"/>
    <col min="11" max="11" width="15.85546875" style="77" customWidth="1"/>
    <col min="12" max="16384" width="9.140625" style="77"/>
  </cols>
  <sheetData>
    <row r="1" spans="2:11" ht="15.75" x14ac:dyDescent="0.25">
      <c r="B1" s="195" t="s">
        <v>260</v>
      </c>
      <c r="C1" s="195"/>
      <c r="D1" s="195"/>
      <c r="E1" s="195"/>
    </row>
    <row r="2" spans="2:11" ht="13.5" thickBot="1" x14ac:dyDescent="0.25"/>
    <row r="3" spans="2:11" ht="29.25" customHeight="1" x14ac:dyDescent="0.2">
      <c r="B3" s="831" t="s">
        <v>188</v>
      </c>
      <c r="C3" s="833" t="s">
        <v>497</v>
      </c>
      <c r="D3" s="834"/>
      <c r="E3" s="633"/>
      <c r="F3" s="829" t="s">
        <v>336</v>
      </c>
      <c r="G3" s="824"/>
      <c r="H3" s="824"/>
      <c r="I3" s="833"/>
      <c r="J3" s="824" t="s">
        <v>457</v>
      </c>
      <c r="K3" s="827" t="s">
        <v>388</v>
      </c>
    </row>
    <row r="4" spans="2:11" ht="39.75" customHeight="1" thickBot="1" x14ac:dyDescent="0.25">
      <c r="B4" s="832"/>
      <c r="C4" s="315" t="s">
        <v>456</v>
      </c>
      <c r="D4" s="315" t="s">
        <v>335</v>
      </c>
      <c r="E4" s="529" t="s">
        <v>498</v>
      </c>
      <c r="F4" s="314" t="s">
        <v>499</v>
      </c>
      <c r="G4" s="315" t="s">
        <v>310</v>
      </c>
      <c r="H4" s="315" t="s">
        <v>332</v>
      </c>
      <c r="I4" s="529" t="s">
        <v>500</v>
      </c>
      <c r="J4" s="825" t="s">
        <v>163</v>
      </c>
      <c r="K4" s="828"/>
    </row>
    <row r="5" spans="2:11" ht="13.5" customHeight="1" thickBot="1" x14ac:dyDescent="0.25">
      <c r="B5" s="166" t="s">
        <v>61</v>
      </c>
      <c r="C5" s="322" t="s">
        <v>62</v>
      </c>
      <c r="D5" s="322" t="s">
        <v>45</v>
      </c>
      <c r="E5" s="530" t="s">
        <v>177</v>
      </c>
      <c r="F5" s="322" t="s">
        <v>33</v>
      </c>
      <c r="G5" s="322" t="s">
        <v>34</v>
      </c>
      <c r="H5" s="322" t="s">
        <v>55</v>
      </c>
      <c r="I5" s="530" t="s">
        <v>501</v>
      </c>
      <c r="J5" s="538" t="s">
        <v>35</v>
      </c>
      <c r="K5" s="539"/>
    </row>
    <row r="6" spans="2:11" ht="13.5" thickBot="1" x14ac:dyDescent="0.25">
      <c r="B6" s="522" t="s">
        <v>261</v>
      </c>
      <c r="C6" s="523"/>
      <c r="D6" s="524"/>
      <c r="E6" s="635"/>
      <c r="F6" s="522"/>
      <c r="G6" s="523"/>
      <c r="H6" s="523"/>
      <c r="I6" s="524"/>
      <c r="J6" s="544"/>
      <c r="K6" s="545"/>
    </row>
    <row r="7" spans="2:11" ht="12.75" customHeight="1" x14ac:dyDescent="0.2">
      <c r="B7" s="835" t="s">
        <v>340</v>
      </c>
      <c r="C7" s="836"/>
      <c r="D7" s="836"/>
      <c r="E7" s="634"/>
      <c r="F7" s="316"/>
      <c r="G7" s="317"/>
      <c r="H7" s="317"/>
      <c r="I7" s="531"/>
      <c r="J7" s="541"/>
      <c r="K7" s="542"/>
    </row>
    <row r="8" spans="2:11" x14ac:dyDescent="0.2">
      <c r="B8" s="172" t="s">
        <v>342</v>
      </c>
      <c r="C8" s="109"/>
      <c r="D8" s="526"/>
      <c r="E8" s="551"/>
      <c r="F8" s="108"/>
      <c r="G8" s="106"/>
      <c r="H8" s="106"/>
      <c r="I8" s="532"/>
      <c r="J8" s="551"/>
      <c r="K8" s="173" t="str">
        <f t="shared" ref="K8:K18" si="0">IF(J8="REESALONAT","[Data!]","")</f>
        <v/>
      </c>
    </row>
    <row r="9" spans="2:11" x14ac:dyDescent="0.2">
      <c r="B9" s="108"/>
      <c r="C9" s="109">
        <v>10000</v>
      </c>
      <c r="D9" s="526">
        <v>43156</v>
      </c>
      <c r="E9" s="551" t="s">
        <v>309</v>
      </c>
      <c r="F9" s="108">
        <f>C9</f>
        <v>10000</v>
      </c>
      <c r="G9" s="106">
        <v>43215</v>
      </c>
      <c r="H9" s="106" t="s">
        <v>339</v>
      </c>
      <c r="I9" s="348">
        <f>+C9-F9</f>
        <v>0</v>
      </c>
      <c r="J9" s="551" t="s">
        <v>309</v>
      </c>
      <c r="K9" s="173" t="str">
        <f t="shared" si="0"/>
        <v/>
      </c>
    </row>
    <row r="10" spans="2:11" x14ac:dyDescent="0.2">
      <c r="B10" s="108"/>
      <c r="C10" s="109">
        <v>12000</v>
      </c>
      <c r="D10" s="526">
        <v>43184</v>
      </c>
      <c r="E10" s="551" t="s">
        <v>309</v>
      </c>
      <c r="F10" s="113"/>
      <c r="G10" s="106"/>
      <c r="H10" s="106"/>
      <c r="I10" s="348">
        <f>+C10-F10</f>
        <v>12000</v>
      </c>
      <c r="J10" s="551" t="s">
        <v>309</v>
      </c>
      <c r="K10" s="173" t="str">
        <f t="shared" si="0"/>
        <v/>
      </c>
    </row>
    <row r="11" spans="2:11" x14ac:dyDescent="0.2">
      <c r="B11" s="108"/>
      <c r="C11" s="111"/>
      <c r="D11" s="110"/>
      <c r="E11" s="551" t="s">
        <v>397</v>
      </c>
      <c r="F11" s="113"/>
      <c r="G11" s="106"/>
      <c r="H11" s="106"/>
      <c r="I11" s="349"/>
      <c r="J11" s="551" t="s">
        <v>397</v>
      </c>
      <c r="K11" s="173" t="str">
        <f t="shared" si="0"/>
        <v/>
      </c>
    </row>
    <row r="12" spans="2:11" x14ac:dyDescent="0.2">
      <c r="B12" s="172" t="s">
        <v>343</v>
      </c>
      <c r="C12" s="111"/>
      <c r="D12" s="110"/>
      <c r="E12" s="551"/>
      <c r="F12" s="113"/>
      <c r="G12" s="106"/>
      <c r="H12" s="106"/>
      <c r="I12" s="349"/>
      <c r="J12" s="551"/>
      <c r="K12" s="173" t="str">
        <f t="shared" si="0"/>
        <v/>
      </c>
    </row>
    <row r="13" spans="2:11" x14ac:dyDescent="0.2">
      <c r="B13" s="172" t="s">
        <v>344</v>
      </c>
      <c r="C13" s="111"/>
      <c r="D13" s="110"/>
      <c r="E13" s="551"/>
      <c r="F13" s="113"/>
      <c r="G13" s="106"/>
      <c r="H13" s="106"/>
      <c r="I13" s="349"/>
      <c r="J13" s="551"/>
      <c r="K13" s="173" t="str">
        <f t="shared" si="0"/>
        <v/>
      </c>
    </row>
    <row r="14" spans="2:11" x14ac:dyDescent="0.2">
      <c r="B14" s="204" t="s">
        <v>81</v>
      </c>
      <c r="C14" s="111"/>
      <c r="D14" s="110"/>
      <c r="E14" s="551"/>
      <c r="F14" s="113"/>
      <c r="G14" s="106"/>
      <c r="H14" s="106"/>
      <c r="I14" s="349"/>
      <c r="J14" s="551"/>
      <c r="K14" s="173" t="str">
        <f t="shared" si="0"/>
        <v/>
      </c>
    </row>
    <row r="15" spans="2:11" ht="12.75" customHeight="1" x14ac:dyDescent="0.2">
      <c r="B15" s="837" t="s">
        <v>341</v>
      </c>
      <c r="C15" s="838"/>
      <c r="D15" s="838"/>
      <c r="E15" s="534"/>
      <c r="F15" s="521"/>
      <c r="G15" s="260"/>
      <c r="H15" s="260"/>
      <c r="I15" s="405"/>
      <c r="J15" s="534"/>
      <c r="K15" s="546"/>
    </row>
    <row r="16" spans="2:11" x14ac:dyDescent="0.2">
      <c r="B16" s="172" t="s">
        <v>342</v>
      </c>
      <c r="C16" s="312"/>
      <c r="D16" s="526"/>
      <c r="E16" s="551"/>
      <c r="F16" s="323"/>
      <c r="G16" s="106"/>
      <c r="H16" s="324"/>
      <c r="I16" s="348"/>
      <c r="J16" s="551"/>
      <c r="K16" s="173" t="str">
        <f t="shared" si="0"/>
        <v/>
      </c>
    </row>
    <row r="17" spans="1:11" x14ac:dyDescent="0.2">
      <c r="B17" s="313"/>
      <c r="C17" s="312"/>
      <c r="D17" s="526"/>
      <c r="E17" s="551"/>
      <c r="F17" s="323"/>
      <c r="G17" s="106"/>
      <c r="H17" s="324"/>
      <c r="I17" s="348"/>
      <c r="J17" s="551"/>
      <c r="K17" s="173" t="str">
        <f t="shared" si="0"/>
        <v/>
      </c>
    </row>
    <row r="18" spans="1:11" x14ac:dyDescent="0.2">
      <c r="B18" s="313"/>
      <c r="C18" s="312"/>
      <c r="D18" s="526"/>
      <c r="E18" s="551"/>
      <c r="F18" s="323"/>
      <c r="G18" s="106"/>
      <c r="H18" s="324"/>
      <c r="I18" s="348"/>
      <c r="J18" s="551"/>
      <c r="K18" s="173" t="str">
        <f t="shared" si="0"/>
        <v/>
      </c>
    </row>
    <row r="19" spans="1:11" ht="12" customHeight="1" x14ac:dyDescent="0.2">
      <c r="B19" s="313"/>
      <c r="C19" s="312">
        <v>210000</v>
      </c>
      <c r="D19" s="527" t="s">
        <v>496</v>
      </c>
      <c r="E19" s="551" t="s">
        <v>355</v>
      </c>
      <c r="F19" s="319"/>
      <c r="G19" s="311"/>
      <c r="H19" s="311"/>
      <c r="I19" s="565">
        <f>+C19</f>
        <v>210000</v>
      </c>
      <c r="J19" s="551" t="s">
        <v>355</v>
      </c>
      <c r="K19" s="420" t="s">
        <v>496</v>
      </c>
    </row>
    <row r="20" spans="1:11" x14ac:dyDescent="0.2">
      <c r="B20" s="172" t="s">
        <v>343</v>
      </c>
      <c r="C20" s="110"/>
      <c r="D20" s="110"/>
      <c r="E20" s="551"/>
      <c r="F20" s="113"/>
      <c r="G20" s="106"/>
      <c r="H20" s="106"/>
      <c r="I20" s="349"/>
      <c r="J20" s="551"/>
      <c r="K20" s="535"/>
    </row>
    <row r="21" spans="1:11" x14ac:dyDescent="0.2">
      <c r="B21" s="172" t="s">
        <v>344</v>
      </c>
      <c r="C21" s="110"/>
      <c r="D21" s="110"/>
      <c r="E21" s="551"/>
      <c r="F21" s="113"/>
      <c r="G21" s="106"/>
      <c r="H21" s="106"/>
      <c r="I21" s="349"/>
      <c r="J21" s="551"/>
      <c r="K21" s="535"/>
    </row>
    <row r="22" spans="1:11" ht="13.5" thickBot="1" x14ac:dyDescent="0.25">
      <c r="B22" s="177" t="s">
        <v>81</v>
      </c>
      <c r="C22" s="126"/>
      <c r="D22" s="126"/>
      <c r="E22" s="636"/>
      <c r="F22" s="203"/>
      <c r="G22" s="122"/>
      <c r="H22" s="122"/>
      <c r="I22" s="352"/>
      <c r="J22" s="551"/>
      <c r="K22" s="539"/>
    </row>
    <row r="23" spans="1:11" ht="12.75" customHeight="1" thickBot="1" x14ac:dyDescent="0.25">
      <c r="B23" s="320" t="s">
        <v>252</v>
      </c>
      <c r="C23" s="307">
        <f>SUM(C8:C22)</f>
        <v>232000</v>
      </c>
      <c r="D23" s="353"/>
      <c r="E23" s="637"/>
      <c r="F23" s="320">
        <f>SUM(F8:F22)</f>
        <v>10000</v>
      </c>
      <c r="G23" s="308"/>
      <c r="H23" s="308"/>
      <c r="I23" s="353">
        <f>SUM(I8:I22)</f>
        <v>222000</v>
      </c>
      <c r="J23" s="308"/>
      <c r="K23" s="545"/>
    </row>
    <row r="24" spans="1:11" ht="13.5" thickBot="1" x14ac:dyDescent="0.25">
      <c r="C24" s="639" t="s">
        <v>381</v>
      </c>
      <c r="D24" s="638"/>
      <c r="E24" s="416">
        <f>SUMIF(E8:E22,"RESTANT",C8:C22)</f>
        <v>22000</v>
      </c>
      <c r="H24" s="639" t="s">
        <v>381</v>
      </c>
      <c r="I24" s="638"/>
      <c r="J24" s="416">
        <f>SUMIF(J8:J22,"RESTANT",I8:I22)</f>
        <v>12000</v>
      </c>
      <c r="K24" s="450"/>
    </row>
    <row r="27" spans="1:11" ht="12.75" customHeight="1" x14ac:dyDescent="0.2">
      <c r="A27" s="79">
        <f>C23-'47bis_Fiscale'!H23</f>
        <v>0</v>
      </c>
      <c r="B27" s="240" t="s">
        <v>312</v>
      </c>
      <c r="C27" s="826" t="s">
        <v>503</v>
      </c>
      <c r="D27" s="826"/>
      <c r="E27" s="826"/>
      <c r="F27" s="826"/>
      <c r="G27" s="826"/>
      <c r="H27" s="826"/>
      <c r="I27" s="826"/>
      <c r="J27" s="826"/>
    </row>
    <row r="28" spans="1:11" ht="12.75" customHeight="1" x14ac:dyDescent="0.2">
      <c r="A28" s="79">
        <f>E24-'47bis_Fiscale'!H24</f>
        <v>0</v>
      </c>
      <c r="B28" s="240" t="s">
        <v>178</v>
      </c>
      <c r="C28" s="826" t="s">
        <v>502</v>
      </c>
      <c r="D28" s="826"/>
      <c r="E28" s="826"/>
      <c r="F28" s="826"/>
      <c r="G28" s="826"/>
      <c r="H28" s="826"/>
      <c r="I28" s="826"/>
      <c r="J28" s="826"/>
    </row>
    <row r="30" spans="1:11" x14ac:dyDescent="0.2">
      <c r="B30" s="160" t="s">
        <v>37</v>
      </c>
      <c r="C30" s="160"/>
      <c r="D30" s="160"/>
      <c r="E30" s="160"/>
    </row>
    <row r="31" spans="1:11" ht="15" customHeight="1" x14ac:dyDescent="0.2">
      <c r="B31" s="632" t="s">
        <v>56</v>
      </c>
      <c r="C31" s="632"/>
      <c r="D31" s="632"/>
      <c r="E31" s="632"/>
    </row>
    <row r="33" spans="2:5" x14ac:dyDescent="0.2">
      <c r="B33" s="79">
        <f>+H30-'47_Salariati'!N30</f>
        <v>0</v>
      </c>
      <c r="C33" s="240" t="s">
        <v>178</v>
      </c>
      <c r="D33" s="451" t="s">
        <v>393</v>
      </c>
      <c r="E33" s="451"/>
    </row>
    <row r="34" spans="2:5" x14ac:dyDescent="0.2">
      <c r="B34" s="79" t="e">
        <f>+#REF!-'47_Salariati'!N31</f>
        <v>#REF!</v>
      </c>
      <c r="C34" s="240" t="s">
        <v>383</v>
      </c>
      <c r="D34" s="451" t="s">
        <v>394</v>
      </c>
      <c r="E34" s="451"/>
    </row>
  </sheetData>
  <mergeCells count="9">
    <mergeCell ref="K3:K4"/>
    <mergeCell ref="B7:D7"/>
    <mergeCell ref="B15:D15"/>
    <mergeCell ref="C28:J28"/>
    <mergeCell ref="C27:J27"/>
    <mergeCell ref="B3:B4"/>
    <mergeCell ref="C3:D3"/>
    <mergeCell ref="F3:I3"/>
    <mergeCell ref="J3:J4"/>
  </mergeCells>
  <conditionalFormatting sqref="K8">
    <cfRule type="containsText" dxfId="7" priority="8" stopIfTrue="1" operator="containsText" text="[Data!]">
      <formula>NOT(ISERROR(SEARCH("[Data!]",K8)))</formula>
    </cfRule>
  </conditionalFormatting>
  <conditionalFormatting sqref="K9">
    <cfRule type="containsText" dxfId="6" priority="7" stopIfTrue="1" operator="containsText" text="[Data!]">
      <formula>NOT(ISERROR(SEARCH("[Data!]",K9)))</formula>
    </cfRule>
  </conditionalFormatting>
  <conditionalFormatting sqref="K10">
    <cfRule type="containsText" dxfId="5" priority="6" stopIfTrue="1" operator="containsText" text="[Data!]">
      <formula>NOT(ISERROR(SEARCH("[Data!]",K10)))</formula>
    </cfRule>
  </conditionalFormatting>
  <conditionalFormatting sqref="K11">
    <cfRule type="containsText" dxfId="4" priority="5" stopIfTrue="1" operator="containsText" text="[Data!]">
      <formula>NOT(ISERROR(SEARCH("[Data!]",K11)))</formula>
    </cfRule>
  </conditionalFormatting>
  <conditionalFormatting sqref="K12">
    <cfRule type="containsText" dxfId="3" priority="4" stopIfTrue="1" operator="containsText" text="[Data!]">
      <formula>NOT(ISERROR(SEARCH("[Data!]",K12)))</formula>
    </cfRule>
  </conditionalFormatting>
  <conditionalFormatting sqref="K13">
    <cfRule type="containsText" dxfId="2" priority="3" stopIfTrue="1" operator="containsText" text="[Data!]">
      <formula>NOT(ISERROR(SEARCH("[Data!]",K13)))</formula>
    </cfRule>
  </conditionalFormatting>
  <conditionalFormatting sqref="K14">
    <cfRule type="containsText" dxfId="1" priority="2" stopIfTrue="1" operator="containsText" text="[Data!]">
      <formula>NOT(ISERROR(SEARCH("[Data!]",K14)))</formula>
    </cfRule>
  </conditionalFormatting>
  <conditionalFormatting sqref="K16:K18">
    <cfRule type="containsText" dxfId="0" priority="1" stopIfTrue="1" operator="containsText" text="[Data!]">
      <formula>NOT(ISERROR(SEARCH("[Data!]",K16)))</formula>
    </cfRule>
  </conditionalFormatting>
  <dataValidations count="1">
    <dataValidation type="list" allowBlank="1" showInputMessage="1" showErrorMessage="1" sqref="J8:J14 J16:J22 E8:E14 E16:E21" xr:uid="{00000000-0002-0000-0B00-000000000000}">
      <formula1>"NESCADENT,RESTANT,LITIGIU,REESALONAT,CONTINGENT"</formula1>
    </dataValidation>
  </dataValidation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M36"/>
  <sheetViews>
    <sheetView zoomScaleNormal="100" workbookViewId="0">
      <pane xSplit="3" ySplit="6" topLeftCell="D7" activePane="bottomRight" state="frozen"/>
      <selection activeCell="C9" sqref="C9"/>
      <selection pane="topRight" activeCell="C9" sqref="C9"/>
      <selection pane="bottomLeft" activeCell="C9" sqref="C9"/>
      <selection pane="bottomRight" activeCell="C1" sqref="C1"/>
    </sheetView>
  </sheetViews>
  <sheetFormatPr defaultRowHeight="12.75" x14ac:dyDescent="0.2"/>
  <cols>
    <col min="1" max="1" width="4.5703125" style="1" customWidth="1"/>
    <col min="2" max="2" width="2.7109375" style="1" customWidth="1"/>
    <col min="3" max="3" width="46.28515625" style="1" customWidth="1"/>
    <col min="4" max="4" width="12.28515625" style="1" bestFit="1" customWidth="1"/>
    <col min="5" max="8" width="11.140625" style="1" bestFit="1" customWidth="1"/>
    <col min="9" max="9" width="12.28515625" style="1" bestFit="1" customWidth="1"/>
    <col min="10" max="11" width="11.140625" style="1" bestFit="1" customWidth="1"/>
    <col min="12" max="12" width="11.140625" style="1" customWidth="1"/>
    <col min="13" max="13" width="12.28515625" style="1" bestFit="1" customWidth="1"/>
    <col min="14" max="16384" width="9.140625" style="1"/>
  </cols>
  <sheetData>
    <row r="1" spans="2:13" x14ac:dyDescent="0.2">
      <c r="C1" s="640" t="s">
        <v>508</v>
      </c>
    </row>
    <row r="2" spans="2:13" ht="13.5" thickBot="1" x14ac:dyDescent="0.25"/>
    <row r="3" spans="2:13" ht="15.75" customHeight="1" thickBot="1" x14ac:dyDescent="0.25">
      <c r="B3" s="18"/>
      <c r="C3" s="5"/>
      <c r="D3" s="6" t="s">
        <v>186</v>
      </c>
      <c r="E3" s="839" t="s">
        <v>446</v>
      </c>
      <c r="F3" s="840"/>
      <c r="G3" s="840"/>
      <c r="H3" s="840"/>
      <c r="I3" s="841"/>
      <c r="J3" s="839" t="s">
        <v>451</v>
      </c>
      <c r="K3" s="840"/>
      <c r="L3" s="841"/>
      <c r="M3" s="65" t="s">
        <v>54</v>
      </c>
    </row>
    <row r="4" spans="2:13" x14ac:dyDescent="0.2">
      <c r="B4" s="13"/>
      <c r="C4" s="7"/>
      <c r="D4" s="8" t="s">
        <v>63</v>
      </c>
      <c r="E4" s="9" t="s">
        <v>187</v>
      </c>
      <c r="F4" s="10" t="s">
        <v>187</v>
      </c>
      <c r="G4" s="10" t="s">
        <v>187</v>
      </c>
      <c r="H4" s="10" t="s">
        <v>187</v>
      </c>
      <c r="I4" s="11" t="s">
        <v>63</v>
      </c>
      <c r="J4" s="10" t="s">
        <v>187</v>
      </c>
      <c r="K4" s="10" t="s">
        <v>187</v>
      </c>
      <c r="L4" s="11" t="s">
        <v>253</v>
      </c>
      <c r="M4" s="11" t="s">
        <v>64</v>
      </c>
    </row>
    <row r="5" spans="2:13" x14ac:dyDescent="0.2">
      <c r="B5" s="13"/>
      <c r="C5" s="7"/>
      <c r="D5" s="12" t="s">
        <v>420</v>
      </c>
      <c r="E5" s="13" t="s">
        <v>433</v>
      </c>
      <c r="F5" s="14" t="s">
        <v>434</v>
      </c>
      <c r="G5" s="14" t="s">
        <v>447</v>
      </c>
      <c r="H5" s="14" t="s">
        <v>454</v>
      </c>
      <c r="I5" s="15" t="s">
        <v>433</v>
      </c>
      <c r="J5" s="13" t="s">
        <v>448</v>
      </c>
      <c r="K5" s="14" t="s">
        <v>452</v>
      </c>
      <c r="L5" s="15" t="s">
        <v>448</v>
      </c>
      <c r="M5" s="15" t="s">
        <v>433</v>
      </c>
    </row>
    <row r="6" spans="2:13" ht="13.5" thickBot="1" x14ac:dyDescent="0.25">
      <c r="B6" s="62"/>
      <c r="C6" s="63"/>
      <c r="D6" s="19" t="s">
        <v>437</v>
      </c>
      <c r="E6" s="20" t="s">
        <v>435</v>
      </c>
      <c r="F6" s="21" t="s">
        <v>436</v>
      </c>
      <c r="G6" s="21" t="s">
        <v>455</v>
      </c>
      <c r="H6" s="21" t="s">
        <v>449</v>
      </c>
      <c r="I6" s="22" t="s">
        <v>449</v>
      </c>
      <c r="J6" s="20" t="s">
        <v>453</v>
      </c>
      <c r="K6" s="21" t="s">
        <v>450</v>
      </c>
      <c r="L6" s="22" t="s">
        <v>450</v>
      </c>
      <c r="M6" s="22" t="s">
        <v>450</v>
      </c>
    </row>
    <row r="7" spans="2:13" x14ac:dyDescent="0.2">
      <c r="B7" s="844" t="s">
        <v>206</v>
      </c>
      <c r="C7" s="845"/>
      <c r="D7" s="64"/>
      <c r="E7" s="23"/>
      <c r="F7" s="14"/>
      <c r="G7" s="14"/>
      <c r="H7" s="14"/>
      <c r="I7" s="16"/>
      <c r="J7" s="14"/>
      <c r="K7" s="14"/>
      <c r="L7" s="16"/>
      <c r="M7" s="16"/>
    </row>
    <row r="8" spans="2:13" x14ac:dyDescent="0.2">
      <c r="B8" s="62"/>
      <c r="C8" s="25" t="s">
        <v>65</v>
      </c>
      <c r="D8" s="26">
        <f>+CPP!D5</f>
        <v>0</v>
      </c>
      <c r="E8" s="23"/>
      <c r="F8" s="27"/>
      <c r="G8" s="27"/>
      <c r="H8" s="27"/>
      <c r="I8" s="16">
        <f t="shared" ref="I8:I14" si="0">SUM(E8:H8)</f>
        <v>0</v>
      </c>
      <c r="J8" s="27"/>
      <c r="K8" s="27"/>
      <c r="L8" s="16">
        <f>+K8+J8</f>
        <v>0</v>
      </c>
      <c r="M8" s="16">
        <f>+L8+I8</f>
        <v>0</v>
      </c>
    </row>
    <row r="9" spans="2:13" x14ac:dyDescent="0.2">
      <c r="B9" s="62"/>
      <c r="C9" s="25" t="s">
        <v>66</v>
      </c>
      <c r="D9" s="26">
        <f>+CPP!D6</f>
        <v>0</v>
      </c>
      <c r="E9" s="23"/>
      <c r="F9" s="27"/>
      <c r="G9" s="27"/>
      <c r="H9" s="27"/>
      <c r="I9" s="16">
        <f t="shared" si="0"/>
        <v>0</v>
      </c>
      <c r="J9" s="27"/>
      <c r="K9" s="27"/>
      <c r="L9" s="16">
        <f t="shared" ref="L9:L32" si="1">+K9+J9</f>
        <v>0</v>
      </c>
      <c r="M9" s="16">
        <f t="shared" ref="M9:M32" si="2">+L9+I9</f>
        <v>0</v>
      </c>
    </row>
    <row r="10" spans="2:13" x14ac:dyDescent="0.2">
      <c r="B10" s="62"/>
      <c r="C10" s="25" t="s">
        <v>67</v>
      </c>
      <c r="D10" s="26">
        <f>+CPP!D7</f>
        <v>0</v>
      </c>
      <c r="E10" s="23"/>
      <c r="F10" s="27"/>
      <c r="G10" s="27"/>
      <c r="H10" s="27"/>
      <c r="I10" s="16">
        <f t="shared" si="0"/>
        <v>0</v>
      </c>
      <c r="J10" s="27"/>
      <c r="K10" s="27"/>
      <c r="L10" s="16">
        <f t="shared" si="1"/>
        <v>0</v>
      </c>
      <c r="M10" s="16">
        <f t="shared" si="2"/>
        <v>0</v>
      </c>
    </row>
    <row r="11" spans="2:13" x14ac:dyDescent="0.2">
      <c r="B11" s="62"/>
      <c r="C11" s="25" t="s">
        <v>68</v>
      </c>
      <c r="D11" s="26">
        <f>+CPP!D8</f>
        <v>0</v>
      </c>
      <c r="E11" s="23"/>
      <c r="F11" s="27"/>
      <c r="G11" s="27"/>
      <c r="H11" s="27"/>
      <c r="I11" s="16">
        <f t="shared" si="0"/>
        <v>0</v>
      </c>
      <c r="J11" s="27"/>
      <c r="K11" s="27"/>
      <c r="L11" s="16">
        <f t="shared" si="1"/>
        <v>0</v>
      </c>
      <c r="M11" s="16">
        <f t="shared" si="2"/>
        <v>0</v>
      </c>
    </row>
    <row r="12" spans="2:13" x14ac:dyDescent="0.2">
      <c r="B12" s="209"/>
      <c r="C12" s="25" t="s">
        <v>265</v>
      </c>
      <c r="D12" s="26"/>
      <c r="E12" s="23"/>
      <c r="F12" s="27"/>
      <c r="G12" s="27"/>
      <c r="H12" s="27"/>
      <c r="I12" s="16">
        <f t="shared" si="0"/>
        <v>0</v>
      </c>
      <c r="J12" s="27"/>
      <c r="K12" s="27"/>
      <c r="L12" s="16">
        <f t="shared" si="1"/>
        <v>0</v>
      </c>
      <c r="M12" s="16">
        <f t="shared" si="2"/>
        <v>0</v>
      </c>
    </row>
    <row r="13" spans="2:13" ht="15" x14ac:dyDescent="0.2">
      <c r="B13" s="581"/>
      <c r="C13" s="628" t="s">
        <v>269</v>
      </c>
      <c r="D13" s="26"/>
      <c r="E13" s="23"/>
      <c r="F13" s="27"/>
      <c r="G13" s="27"/>
      <c r="H13" s="27"/>
      <c r="I13" s="16"/>
      <c r="J13" s="27"/>
      <c r="K13" s="27"/>
      <c r="L13" s="16"/>
      <c r="M13" s="16"/>
    </row>
    <row r="14" spans="2:13" ht="13.5" thickBot="1" x14ac:dyDescent="0.25">
      <c r="B14" s="62"/>
      <c r="C14" s="25" t="s">
        <v>69</v>
      </c>
      <c r="D14" s="28">
        <f>+CPP!D11</f>
        <v>0</v>
      </c>
      <c r="E14" s="29"/>
      <c r="F14" s="30"/>
      <c r="G14" s="30"/>
      <c r="H14" s="30"/>
      <c r="I14" s="17">
        <f t="shared" si="0"/>
        <v>0</v>
      </c>
      <c r="J14" s="30"/>
      <c r="K14" s="30"/>
      <c r="L14" s="17">
        <f t="shared" si="1"/>
        <v>0</v>
      </c>
      <c r="M14" s="17">
        <f t="shared" si="2"/>
        <v>0</v>
      </c>
    </row>
    <row r="15" spans="2:13" ht="13.5" thickBot="1" x14ac:dyDescent="0.25">
      <c r="B15" s="62"/>
      <c r="C15" s="25"/>
      <c r="D15" s="31">
        <f t="shared" ref="D15:K15" si="3">SUM(D8:D14)</f>
        <v>0</v>
      </c>
      <c r="E15" s="32">
        <f t="shared" si="3"/>
        <v>0</v>
      </c>
      <c r="F15" s="33">
        <f t="shared" si="3"/>
        <v>0</v>
      </c>
      <c r="G15" s="33">
        <f t="shared" si="3"/>
        <v>0</v>
      </c>
      <c r="H15" s="33">
        <f t="shared" si="3"/>
        <v>0</v>
      </c>
      <c r="I15" s="34">
        <f t="shared" si="3"/>
        <v>0</v>
      </c>
      <c r="J15" s="33">
        <f t="shared" si="3"/>
        <v>0</v>
      </c>
      <c r="K15" s="33">
        <f t="shared" si="3"/>
        <v>0</v>
      </c>
      <c r="L15" s="34">
        <f>SUM(L8:L14)</f>
        <v>0</v>
      </c>
      <c r="M15" s="34">
        <f>SUM(M8:M14)</f>
        <v>0</v>
      </c>
    </row>
    <row r="16" spans="2:13" x14ac:dyDescent="0.2">
      <c r="B16" s="844" t="s">
        <v>207</v>
      </c>
      <c r="C16" s="845"/>
      <c r="D16" s="64"/>
      <c r="E16" s="23"/>
      <c r="F16" s="27"/>
      <c r="G16" s="27"/>
      <c r="H16" s="27"/>
      <c r="I16" s="4"/>
      <c r="J16" s="27"/>
      <c r="K16" s="27"/>
      <c r="L16" s="4"/>
      <c r="M16" s="4"/>
    </row>
    <row r="17" spans="2:13" x14ac:dyDescent="0.2">
      <c r="B17" s="62"/>
      <c r="C17" s="25" t="s">
        <v>73</v>
      </c>
      <c r="D17" s="26">
        <f>+CPP!D14</f>
        <v>0</v>
      </c>
      <c r="E17" s="23"/>
      <c r="F17" s="27"/>
      <c r="G17" s="27"/>
      <c r="H17" s="27"/>
      <c r="I17" s="16">
        <f>SUM(E17:H17)</f>
        <v>0</v>
      </c>
      <c r="J17" s="27"/>
      <c r="K17" s="27"/>
      <c r="L17" s="16">
        <f t="shared" si="1"/>
        <v>0</v>
      </c>
      <c r="M17" s="16">
        <f t="shared" si="2"/>
        <v>0</v>
      </c>
    </row>
    <row r="18" spans="2:13" x14ac:dyDescent="0.2">
      <c r="B18" s="62"/>
      <c r="C18" s="25" t="s">
        <v>70</v>
      </c>
      <c r="D18" s="26">
        <f>+CPP!D15</f>
        <v>0</v>
      </c>
      <c r="E18" s="23"/>
      <c r="F18" s="27"/>
      <c r="G18" s="27"/>
      <c r="H18" s="27"/>
      <c r="I18" s="16">
        <f>SUM(E18:H18)</f>
        <v>0</v>
      </c>
      <c r="J18" s="27"/>
      <c r="K18" s="27"/>
      <c r="L18" s="16">
        <f t="shared" si="1"/>
        <v>0</v>
      </c>
      <c r="M18" s="16">
        <f t="shared" si="2"/>
        <v>0</v>
      </c>
    </row>
    <row r="19" spans="2:13" x14ac:dyDescent="0.2">
      <c r="B19" s="62"/>
      <c r="C19" s="25" t="s">
        <v>74</v>
      </c>
      <c r="D19" s="26">
        <f>+CPP!D16</f>
        <v>0</v>
      </c>
      <c r="E19" s="23"/>
      <c r="F19" s="27"/>
      <c r="G19" s="27"/>
      <c r="H19" s="27"/>
      <c r="I19" s="16">
        <f>SUM(E19:H19)</f>
        <v>0</v>
      </c>
      <c r="J19" s="27"/>
      <c r="K19" s="27"/>
      <c r="L19" s="16">
        <f t="shared" si="1"/>
        <v>0</v>
      </c>
      <c r="M19" s="16">
        <f t="shared" si="2"/>
        <v>0</v>
      </c>
    </row>
    <row r="20" spans="2:13" x14ac:dyDescent="0.2">
      <c r="B20" s="62"/>
      <c r="C20" s="25" t="s">
        <v>75</v>
      </c>
      <c r="D20" s="26">
        <f>+CPP!D17</f>
        <v>0</v>
      </c>
      <c r="E20" s="23"/>
      <c r="F20" s="27"/>
      <c r="G20" s="27"/>
      <c r="H20" s="27"/>
      <c r="I20" s="16">
        <f>SUM(E20:H20)</f>
        <v>0</v>
      </c>
      <c r="J20" s="27"/>
      <c r="K20" s="27"/>
      <c r="L20" s="16">
        <f t="shared" si="1"/>
        <v>0</v>
      </c>
      <c r="M20" s="16">
        <f t="shared" si="2"/>
        <v>0</v>
      </c>
    </row>
    <row r="21" spans="2:13" ht="13.5" thickBot="1" x14ac:dyDescent="0.25">
      <c r="B21" s="62"/>
      <c r="C21" s="25" t="s">
        <v>71</v>
      </c>
      <c r="D21" s="28">
        <f>+CPP!D18</f>
        <v>0</v>
      </c>
      <c r="E21" s="29"/>
      <c r="F21" s="30"/>
      <c r="G21" s="30"/>
      <c r="H21" s="30"/>
      <c r="I21" s="17">
        <f>SUM(E21:H21)</f>
        <v>0</v>
      </c>
      <c r="J21" s="30"/>
      <c r="K21" s="30"/>
      <c r="L21" s="17">
        <f t="shared" si="1"/>
        <v>0</v>
      </c>
      <c r="M21" s="17">
        <f t="shared" si="2"/>
        <v>0</v>
      </c>
    </row>
    <row r="22" spans="2:13" ht="13.5" thickBot="1" x14ac:dyDescent="0.25">
      <c r="B22" s="62"/>
      <c r="C22" s="25"/>
      <c r="D22" s="35">
        <f t="shared" ref="D22:L22" si="4">SUM(D17:D21)</f>
        <v>0</v>
      </c>
      <c r="E22" s="32">
        <f t="shared" si="4"/>
        <v>0</v>
      </c>
      <c r="F22" s="33">
        <f t="shared" si="4"/>
        <v>0</v>
      </c>
      <c r="G22" s="33">
        <f t="shared" si="4"/>
        <v>0</v>
      </c>
      <c r="H22" s="33">
        <f t="shared" si="4"/>
        <v>0</v>
      </c>
      <c r="I22" s="34">
        <f t="shared" si="4"/>
        <v>0</v>
      </c>
      <c r="J22" s="33">
        <f t="shared" si="4"/>
        <v>0</v>
      </c>
      <c r="K22" s="33">
        <f t="shared" si="4"/>
        <v>0</v>
      </c>
      <c r="L22" s="34">
        <f t="shared" si="4"/>
        <v>0</v>
      </c>
      <c r="M22" s="36">
        <f>SUM(M17:M21)</f>
        <v>0</v>
      </c>
    </row>
    <row r="23" spans="2:13" x14ac:dyDescent="0.2">
      <c r="B23" s="846"/>
      <c r="C23" s="847"/>
      <c r="D23" s="37"/>
      <c r="E23" s="23"/>
      <c r="F23" s="27"/>
      <c r="G23" s="27"/>
      <c r="H23" s="27"/>
      <c r="I23" s="4"/>
      <c r="J23" s="27"/>
      <c r="K23" s="27"/>
      <c r="L23" s="4"/>
      <c r="M23" s="4"/>
    </row>
    <row r="24" spans="2:13" ht="15" customHeight="1" x14ac:dyDescent="0.2">
      <c r="B24" s="848" t="s">
        <v>419</v>
      </c>
      <c r="C24" s="849"/>
      <c r="D24" s="26">
        <f>+CPP!D21</f>
        <v>0</v>
      </c>
      <c r="E24" s="23"/>
      <c r="F24" s="27"/>
      <c r="G24" s="27"/>
      <c r="H24" s="27"/>
      <c r="I24" s="16">
        <f>SUM(E24:H24)</f>
        <v>0</v>
      </c>
      <c r="J24" s="27"/>
      <c r="K24" s="27"/>
      <c r="L24" s="16">
        <f t="shared" si="1"/>
        <v>0</v>
      </c>
      <c r="M24" s="16">
        <f t="shared" si="2"/>
        <v>0</v>
      </c>
    </row>
    <row r="25" spans="2:13" ht="15.75" customHeight="1" x14ac:dyDescent="0.2">
      <c r="B25" s="848" t="s">
        <v>205</v>
      </c>
      <c r="C25" s="849"/>
      <c r="D25" s="26">
        <f>+CPP!D22</f>
        <v>0</v>
      </c>
      <c r="E25" s="23"/>
      <c r="F25" s="27"/>
      <c r="G25" s="27"/>
      <c r="H25" s="27"/>
      <c r="I25" s="16">
        <f>SUM(E25:H25)</f>
        <v>0</v>
      </c>
      <c r="J25" s="27"/>
      <c r="K25" s="27"/>
      <c r="L25" s="16">
        <f t="shared" si="1"/>
        <v>0</v>
      </c>
      <c r="M25" s="16">
        <f t="shared" si="2"/>
        <v>0</v>
      </c>
    </row>
    <row r="26" spans="2:13" ht="13.5" thickBot="1" x14ac:dyDescent="0.25">
      <c r="B26" s="62"/>
      <c r="C26" s="25"/>
      <c r="D26" s="28"/>
      <c r="E26" s="29"/>
      <c r="F26" s="30"/>
      <c r="G26" s="30"/>
      <c r="H26" s="30"/>
      <c r="I26" s="17"/>
      <c r="J26" s="30"/>
      <c r="K26" s="30"/>
      <c r="L26" s="17"/>
      <c r="M26" s="17"/>
    </row>
    <row r="27" spans="2:13" ht="15.75" customHeight="1" thickBot="1" x14ac:dyDescent="0.25">
      <c r="B27" s="846" t="s">
        <v>76</v>
      </c>
      <c r="C27" s="847"/>
      <c r="D27" s="38">
        <f t="shared" ref="D27:K27" si="5">+D25+D22+D15+D24</f>
        <v>0</v>
      </c>
      <c r="E27" s="39">
        <f t="shared" si="5"/>
        <v>0</v>
      </c>
      <c r="F27" s="40">
        <f t="shared" si="5"/>
        <v>0</v>
      </c>
      <c r="G27" s="40">
        <f t="shared" si="5"/>
        <v>0</v>
      </c>
      <c r="H27" s="40">
        <f t="shared" si="5"/>
        <v>0</v>
      </c>
      <c r="I27" s="41">
        <f t="shared" si="5"/>
        <v>0</v>
      </c>
      <c r="J27" s="40">
        <f t="shared" si="5"/>
        <v>0</v>
      </c>
      <c r="K27" s="40">
        <f t="shared" si="5"/>
        <v>0</v>
      </c>
      <c r="L27" s="41">
        <f t="shared" si="1"/>
        <v>0</v>
      </c>
      <c r="M27" s="41">
        <f t="shared" si="2"/>
        <v>0</v>
      </c>
    </row>
    <row r="28" spans="2:13" ht="13.5" thickTop="1" x14ac:dyDescent="0.2">
      <c r="B28" s="848"/>
      <c r="C28" s="849"/>
      <c r="D28" s="64"/>
      <c r="E28" s="23"/>
      <c r="F28" s="27"/>
      <c r="G28" s="27"/>
      <c r="H28" s="27"/>
      <c r="I28" s="4"/>
      <c r="J28" s="27"/>
      <c r="K28" s="27"/>
      <c r="L28" s="4"/>
      <c r="M28" s="4"/>
    </row>
    <row r="29" spans="2:13" x14ac:dyDescent="0.2">
      <c r="B29" s="848" t="s">
        <v>208</v>
      </c>
      <c r="C29" s="849"/>
      <c r="D29" s="26">
        <f>+CPP!D25</f>
        <v>0</v>
      </c>
      <c r="E29" s="42"/>
      <c r="F29" s="2"/>
      <c r="G29" s="2"/>
      <c r="H29" s="2"/>
      <c r="I29" s="16">
        <f>SUM(E29:H29)</f>
        <v>0</v>
      </c>
      <c r="J29" s="2"/>
      <c r="K29" s="2"/>
      <c r="L29" s="16">
        <f t="shared" si="1"/>
        <v>0</v>
      </c>
      <c r="M29" s="16">
        <f t="shared" si="2"/>
        <v>0</v>
      </c>
    </row>
    <row r="30" spans="2:13" x14ac:dyDescent="0.2">
      <c r="B30" s="848" t="s">
        <v>418</v>
      </c>
      <c r="C30" s="849"/>
      <c r="D30" s="26">
        <f>+CPP!D26</f>
        <v>0</v>
      </c>
      <c r="E30" s="42"/>
      <c r="F30" s="2"/>
      <c r="G30" s="2"/>
      <c r="H30" s="2"/>
      <c r="I30" s="16">
        <f>SUM(E30:H30)</f>
        <v>0</v>
      </c>
      <c r="J30" s="2"/>
      <c r="K30" s="2"/>
      <c r="L30" s="16">
        <f t="shared" si="1"/>
        <v>0</v>
      </c>
      <c r="M30" s="16">
        <f t="shared" si="2"/>
        <v>0</v>
      </c>
    </row>
    <row r="31" spans="2:13" ht="13.5" thickBot="1" x14ac:dyDescent="0.25">
      <c r="B31" s="210"/>
      <c r="C31" s="211"/>
      <c r="D31" s="26"/>
      <c r="E31" s="42"/>
      <c r="F31" s="2"/>
      <c r="G31" s="2"/>
      <c r="H31" s="2"/>
      <c r="I31" s="16"/>
      <c r="J31" s="2"/>
      <c r="K31" s="2"/>
      <c r="L31" s="16"/>
      <c r="M31" s="16"/>
    </row>
    <row r="32" spans="2:13" ht="13.5" thickBot="1" x14ac:dyDescent="0.25">
      <c r="B32" s="842" t="s">
        <v>77</v>
      </c>
      <c r="C32" s="843"/>
      <c r="D32" s="43">
        <f t="shared" ref="D32:K32" si="6">+D27+D29+D30</f>
        <v>0</v>
      </c>
      <c r="E32" s="44">
        <f t="shared" si="6"/>
        <v>0</v>
      </c>
      <c r="F32" s="45">
        <f t="shared" si="6"/>
        <v>0</v>
      </c>
      <c r="G32" s="45">
        <f t="shared" si="6"/>
        <v>0</v>
      </c>
      <c r="H32" s="45">
        <f t="shared" si="6"/>
        <v>0</v>
      </c>
      <c r="I32" s="46">
        <f t="shared" si="6"/>
        <v>0</v>
      </c>
      <c r="J32" s="45">
        <f t="shared" si="6"/>
        <v>0</v>
      </c>
      <c r="K32" s="45">
        <f t="shared" si="6"/>
        <v>0</v>
      </c>
      <c r="L32" s="46">
        <f t="shared" si="1"/>
        <v>0</v>
      </c>
      <c r="M32" s="46">
        <f t="shared" si="2"/>
        <v>0</v>
      </c>
    </row>
    <row r="36" spans="3:3" ht="15" x14ac:dyDescent="0.2">
      <c r="C36" s="628"/>
    </row>
  </sheetData>
  <mergeCells count="12">
    <mergeCell ref="J3:L3"/>
    <mergeCell ref="B32:C32"/>
    <mergeCell ref="B7:C7"/>
    <mergeCell ref="B16:C16"/>
    <mergeCell ref="B23:C23"/>
    <mergeCell ref="B25:C25"/>
    <mergeCell ref="B27:C27"/>
    <mergeCell ref="E3:I3"/>
    <mergeCell ref="B28:C28"/>
    <mergeCell ref="B29:C29"/>
    <mergeCell ref="B30:C30"/>
    <mergeCell ref="B24:C24"/>
  </mergeCells>
  <pageMargins left="0.39" right="0.28000000000000003" top="0.74803149606299213" bottom="0.74803149606299213" header="0.31496062992125984" footer="0.31496062992125984"/>
  <pageSetup paperSize="9" scale="9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L49"/>
  <sheetViews>
    <sheetView tabSelected="1" zoomScaleNormal="100" workbookViewId="0">
      <pane xSplit="2" ySplit="7" topLeftCell="D17" activePane="bottomRight" state="frozen"/>
      <selection activeCell="K30" sqref="K30"/>
      <selection pane="topRight" activeCell="K30" sqref="K30"/>
      <selection pane="bottomLeft" activeCell="K30" sqref="K30"/>
      <selection pane="bottomRight" activeCell="N36" sqref="N36"/>
    </sheetView>
  </sheetViews>
  <sheetFormatPr defaultRowHeight="12.75" x14ac:dyDescent="0.2"/>
  <cols>
    <col min="1" max="1" width="5" style="1" customWidth="1"/>
    <col min="2" max="2" width="52.7109375" style="1" customWidth="1"/>
    <col min="3" max="3" width="12.85546875" style="1" bestFit="1" customWidth="1"/>
    <col min="4" max="4" width="10.28515625" style="1" bestFit="1" customWidth="1"/>
    <col min="5" max="7" width="9.7109375" style="1" bestFit="1" customWidth="1"/>
    <col min="8" max="8" width="11" style="1" bestFit="1" customWidth="1"/>
    <col min="9" max="10" width="9.7109375" style="1" bestFit="1" customWidth="1"/>
    <col min="11" max="11" width="9.7109375" style="1" customWidth="1"/>
    <col min="12" max="12" width="11" style="1" bestFit="1" customWidth="1"/>
    <col min="13" max="16384" width="9.140625" style="1"/>
  </cols>
  <sheetData>
    <row r="1" spans="2:12" x14ac:dyDescent="0.2">
      <c r="B1" s="640" t="s">
        <v>509</v>
      </c>
    </row>
    <row r="2" spans="2:12" ht="13.5" thickBot="1" x14ac:dyDescent="0.25"/>
    <row r="3" spans="2:12" ht="13.5" thickBot="1" x14ac:dyDescent="0.25">
      <c r="B3" s="18"/>
      <c r="C3" s="629"/>
      <c r="D3" s="629"/>
      <c r="E3" s="629"/>
      <c r="F3" s="629"/>
      <c r="G3" s="629"/>
      <c r="H3" s="629"/>
      <c r="I3" s="629"/>
      <c r="J3" s="629"/>
      <c r="K3" s="629"/>
      <c r="L3" s="5"/>
    </row>
    <row r="4" spans="2:12" ht="15.75" customHeight="1" thickBot="1" x14ac:dyDescent="0.25">
      <c r="B4" s="56"/>
      <c r="C4" s="6" t="s">
        <v>186</v>
      </c>
      <c r="D4" s="839" t="s">
        <v>446</v>
      </c>
      <c r="E4" s="840"/>
      <c r="F4" s="840"/>
      <c r="G4" s="840"/>
      <c r="H4" s="841"/>
      <c r="I4" s="839" t="s">
        <v>451</v>
      </c>
      <c r="J4" s="840"/>
      <c r="K4" s="841"/>
      <c r="L4" s="580" t="s">
        <v>185</v>
      </c>
    </row>
    <row r="5" spans="2:12" x14ac:dyDescent="0.2">
      <c r="B5" s="57"/>
      <c r="C5" s="8" t="s">
        <v>63</v>
      </c>
      <c r="D5" s="9" t="s">
        <v>187</v>
      </c>
      <c r="E5" s="10" t="s">
        <v>187</v>
      </c>
      <c r="F5" s="10" t="s">
        <v>187</v>
      </c>
      <c r="G5" s="10" t="s">
        <v>187</v>
      </c>
      <c r="H5" s="11" t="s">
        <v>63</v>
      </c>
      <c r="I5" s="9" t="s">
        <v>187</v>
      </c>
      <c r="J5" s="10" t="s">
        <v>187</v>
      </c>
      <c r="K5" s="11" t="s">
        <v>253</v>
      </c>
      <c r="L5" s="11" t="s">
        <v>64</v>
      </c>
    </row>
    <row r="6" spans="2:12" x14ac:dyDescent="0.2">
      <c r="B6" s="582"/>
      <c r="C6" s="12" t="s">
        <v>420</v>
      </c>
      <c r="D6" s="13" t="s">
        <v>433</v>
      </c>
      <c r="E6" s="14" t="s">
        <v>434</v>
      </c>
      <c r="F6" s="14" t="s">
        <v>447</v>
      </c>
      <c r="G6" s="14" t="s">
        <v>454</v>
      </c>
      <c r="H6" s="15" t="s">
        <v>433</v>
      </c>
      <c r="I6" s="13" t="s">
        <v>448</v>
      </c>
      <c r="J6" s="14" t="s">
        <v>452</v>
      </c>
      <c r="K6" s="15" t="s">
        <v>448</v>
      </c>
      <c r="L6" s="15" t="s">
        <v>433</v>
      </c>
    </row>
    <row r="7" spans="2:12" ht="26.25" thickBot="1" x14ac:dyDescent="0.25">
      <c r="B7" s="582"/>
      <c r="C7" s="19" t="s">
        <v>437</v>
      </c>
      <c r="D7" s="20" t="s">
        <v>435</v>
      </c>
      <c r="E7" s="21" t="s">
        <v>436</v>
      </c>
      <c r="F7" s="21" t="s">
        <v>455</v>
      </c>
      <c r="G7" s="21" t="s">
        <v>449</v>
      </c>
      <c r="H7" s="22" t="s">
        <v>449</v>
      </c>
      <c r="I7" s="20" t="s">
        <v>453</v>
      </c>
      <c r="J7" s="21" t="s">
        <v>450</v>
      </c>
      <c r="K7" s="22" t="s">
        <v>450</v>
      </c>
      <c r="L7" s="22" t="s">
        <v>450</v>
      </c>
    </row>
    <row r="8" spans="2:12" x14ac:dyDescent="0.2">
      <c r="B8" s="58" t="s">
        <v>145</v>
      </c>
      <c r="C8" s="187"/>
      <c r="D8" s="188"/>
      <c r="E8" s="189"/>
      <c r="F8" s="189"/>
      <c r="G8" s="189"/>
      <c r="H8" s="190"/>
      <c r="I8" s="188"/>
      <c r="J8" s="189"/>
      <c r="K8" s="190"/>
      <c r="L8" s="190"/>
    </row>
    <row r="9" spans="2:12" x14ac:dyDescent="0.2">
      <c r="B9" s="3" t="s">
        <v>146</v>
      </c>
      <c r="C9" s="67">
        <f>+CF!D8</f>
        <v>0</v>
      </c>
      <c r="D9" s="66"/>
      <c r="E9" s="68"/>
      <c r="F9" s="68"/>
      <c r="G9" s="68"/>
      <c r="H9" s="69">
        <f t="shared" ref="H9:H15" si="0">SUM(D9:G9)</f>
        <v>0</v>
      </c>
      <c r="I9" s="66"/>
      <c r="J9" s="68"/>
      <c r="K9" s="69">
        <f t="shared" ref="K9:K15" si="1">SUM(I9:J9)</f>
        <v>0</v>
      </c>
      <c r="L9" s="69">
        <f t="shared" ref="L9:L15" si="2">+K9+H9</f>
        <v>0</v>
      </c>
    </row>
    <row r="10" spans="2:12" x14ac:dyDescent="0.2">
      <c r="B10" s="3" t="s">
        <v>147</v>
      </c>
      <c r="C10" s="67">
        <f>+CF!D9</f>
        <v>0</v>
      </c>
      <c r="D10" s="66"/>
      <c r="E10" s="68"/>
      <c r="F10" s="68"/>
      <c r="G10" s="68"/>
      <c r="H10" s="69">
        <f t="shared" si="0"/>
        <v>0</v>
      </c>
      <c r="I10" s="66"/>
      <c r="J10" s="68"/>
      <c r="K10" s="69">
        <f t="shared" si="1"/>
        <v>0</v>
      </c>
      <c r="L10" s="69">
        <f t="shared" si="2"/>
        <v>0</v>
      </c>
    </row>
    <row r="11" spans="2:12" x14ac:dyDescent="0.2">
      <c r="B11" s="3" t="s">
        <v>148</v>
      </c>
      <c r="C11" s="67">
        <f>+CF!D10</f>
        <v>0</v>
      </c>
      <c r="D11" s="66"/>
      <c r="E11" s="68"/>
      <c r="F11" s="68"/>
      <c r="G11" s="68"/>
      <c r="H11" s="69">
        <f t="shared" si="0"/>
        <v>0</v>
      </c>
      <c r="I11" s="66"/>
      <c r="J11" s="68"/>
      <c r="K11" s="69">
        <f t="shared" si="1"/>
        <v>0</v>
      </c>
      <c r="L11" s="69">
        <f t="shared" si="2"/>
        <v>0</v>
      </c>
    </row>
    <row r="12" spans="2:12" x14ac:dyDescent="0.2">
      <c r="B12" s="3" t="s">
        <v>149</v>
      </c>
      <c r="C12" s="67">
        <f>+CF!D11</f>
        <v>0</v>
      </c>
      <c r="D12" s="66"/>
      <c r="E12" s="68"/>
      <c r="F12" s="68"/>
      <c r="G12" s="68"/>
      <c r="H12" s="69">
        <f t="shared" si="0"/>
        <v>0</v>
      </c>
      <c r="I12" s="66"/>
      <c r="J12" s="68"/>
      <c r="K12" s="69">
        <f t="shared" si="1"/>
        <v>0</v>
      </c>
      <c r="L12" s="69">
        <f t="shared" si="2"/>
        <v>0</v>
      </c>
    </row>
    <row r="13" spans="2:12" x14ac:dyDescent="0.2">
      <c r="B13" s="3" t="s">
        <v>349</v>
      </c>
      <c r="C13" s="67">
        <v>0</v>
      </c>
      <c r="D13" s="66"/>
      <c r="E13" s="68"/>
      <c r="F13" s="68"/>
      <c r="G13" s="68"/>
      <c r="H13" s="69">
        <f t="shared" si="0"/>
        <v>0</v>
      </c>
      <c r="I13" s="66"/>
      <c r="J13" s="68"/>
      <c r="K13" s="69">
        <f t="shared" si="1"/>
        <v>0</v>
      </c>
      <c r="L13" s="69">
        <f t="shared" si="2"/>
        <v>0</v>
      </c>
    </row>
    <row r="14" spans="2:12" x14ac:dyDescent="0.2">
      <c r="B14" s="631" t="s">
        <v>269</v>
      </c>
      <c r="C14" s="67"/>
      <c r="D14" s="66"/>
      <c r="E14" s="68"/>
      <c r="F14" s="68"/>
      <c r="G14" s="68"/>
      <c r="H14" s="69"/>
      <c r="I14" s="66"/>
      <c r="J14" s="68"/>
      <c r="K14" s="69"/>
      <c r="L14" s="69"/>
    </row>
    <row r="15" spans="2:12" ht="13.5" thickBot="1" x14ac:dyDescent="0.25">
      <c r="B15" s="3" t="s">
        <v>150</v>
      </c>
      <c r="C15" s="70">
        <f>+CF!D14</f>
        <v>0</v>
      </c>
      <c r="D15" s="71"/>
      <c r="E15" s="72"/>
      <c r="F15" s="72"/>
      <c r="G15" s="72"/>
      <c r="H15" s="73">
        <f t="shared" si="0"/>
        <v>0</v>
      </c>
      <c r="I15" s="71"/>
      <c r="J15" s="72"/>
      <c r="K15" s="73">
        <f t="shared" si="1"/>
        <v>0</v>
      </c>
      <c r="L15" s="73">
        <f t="shared" si="2"/>
        <v>0</v>
      </c>
    </row>
    <row r="16" spans="2:12" ht="15" x14ac:dyDescent="0.2">
      <c r="B16" s="630"/>
      <c r="C16" s="187">
        <f>SUM(C9:C15)</f>
        <v>0</v>
      </c>
      <c r="D16" s="188">
        <f t="shared" ref="D16:L16" si="3">SUM(D9:D15)</f>
        <v>0</v>
      </c>
      <c r="E16" s="189">
        <f t="shared" si="3"/>
        <v>0</v>
      </c>
      <c r="F16" s="189">
        <f t="shared" si="3"/>
        <v>0</v>
      </c>
      <c r="G16" s="189">
        <f t="shared" si="3"/>
        <v>0</v>
      </c>
      <c r="H16" s="190">
        <f t="shared" si="3"/>
        <v>0</v>
      </c>
      <c r="I16" s="188">
        <f t="shared" si="3"/>
        <v>0</v>
      </c>
      <c r="J16" s="189">
        <f t="shared" si="3"/>
        <v>0</v>
      </c>
      <c r="K16" s="190">
        <f>SUM(K9:K15)</f>
        <v>0</v>
      </c>
      <c r="L16" s="190">
        <f t="shared" si="3"/>
        <v>0</v>
      </c>
    </row>
    <row r="17" spans="2:12" x14ac:dyDescent="0.2">
      <c r="B17" s="3" t="s">
        <v>151</v>
      </c>
      <c r="C17" s="67">
        <f>+CF!D16</f>
        <v>0</v>
      </c>
      <c r="D17" s="66"/>
      <c r="E17" s="68"/>
      <c r="F17" s="68"/>
      <c r="G17" s="68"/>
      <c r="H17" s="69">
        <f>SUM(D17:G17)</f>
        <v>0</v>
      </c>
      <c r="I17" s="66"/>
      <c r="J17" s="68"/>
      <c r="K17" s="69">
        <f>SUM(I17:J17)</f>
        <v>0</v>
      </c>
      <c r="L17" s="69">
        <f>+K17+H17</f>
        <v>0</v>
      </c>
    </row>
    <row r="18" spans="2:12" x14ac:dyDescent="0.2">
      <c r="B18" s="3" t="s">
        <v>152</v>
      </c>
      <c r="C18" s="67">
        <f>+CF!D17</f>
        <v>0</v>
      </c>
      <c r="D18" s="74"/>
      <c r="E18" s="75"/>
      <c r="F18" s="75"/>
      <c r="G18" s="75"/>
      <c r="H18" s="69">
        <f>SUM(D18:G18)</f>
        <v>0</v>
      </c>
      <c r="I18" s="74"/>
      <c r="J18" s="75"/>
      <c r="K18" s="69">
        <f>SUM(I18:J18)</f>
        <v>0</v>
      </c>
      <c r="L18" s="69">
        <f>+K18+H18</f>
        <v>0</v>
      </c>
    </row>
    <row r="19" spans="2:12" ht="13.5" thickBot="1" x14ac:dyDescent="0.25">
      <c r="B19" s="3" t="s">
        <v>153</v>
      </c>
      <c r="C19" s="70">
        <f>+CF!D18</f>
        <v>0</v>
      </c>
      <c r="D19" s="71"/>
      <c r="E19" s="72"/>
      <c r="F19" s="72"/>
      <c r="G19" s="72"/>
      <c r="H19" s="73">
        <f>SUM(D19:G19)</f>
        <v>0</v>
      </c>
      <c r="I19" s="71"/>
      <c r="J19" s="72"/>
      <c r="K19" s="73">
        <f>SUM(I19:J19)</f>
        <v>0</v>
      </c>
      <c r="L19" s="73">
        <f>+K19+H19</f>
        <v>0</v>
      </c>
    </row>
    <row r="20" spans="2:12" ht="13.5" thickBot="1" x14ac:dyDescent="0.25">
      <c r="B20" s="59"/>
      <c r="C20" s="51">
        <f>SUM(C17:C19)</f>
        <v>0</v>
      </c>
      <c r="D20" s="52">
        <f t="shared" ref="D20:L20" si="4">SUM(D17:D19)</f>
        <v>0</v>
      </c>
      <c r="E20" s="53">
        <f t="shared" si="4"/>
        <v>0</v>
      </c>
      <c r="F20" s="53">
        <f t="shared" si="4"/>
        <v>0</v>
      </c>
      <c r="G20" s="53">
        <f t="shared" si="4"/>
        <v>0</v>
      </c>
      <c r="H20" s="54">
        <f t="shared" si="4"/>
        <v>0</v>
      </c>
      <c r="I20" s="52">
        <f t="shared" si="4"/>
        <v>0</v>
      </c>
      <c r="J20" s="53">
        <f t="shared" si="4"/>
        <v>0</v>
      </c>
      <c r="K20" s="54">
        <f>SUM(K17:K19)</f>
        <v>0</v>
      </c>
      <c r="L20" s="54">
        <f t="shared" si="4"/>
        <v>0</v>
      </c>
    </row>
    <row r="21" spans="2:12" ht="13.5" thickBot="1" x14ac:dyDescent="0.25">
      <c r="B21" s="58" t="s">
        <v>154</v>
      </c>
      <c r="C21" s="51">
        <f>+C20+C16</f>
        <v>0</v>
      </c>
      <c r="D21" s="52">
        <f t="shared" ref="D21:L21" si="5">+D20+D16</f>
        <v>0</v>
      </c>
      <c r="E21" s="53">
        <f t="shared" si="5"/>
        <v>0</v>
      </c>
      <c r="F21" s="53">
        <f t="shared" si="5"/>
        <v>0</v>
      </c>
      <c r="G21" s="53">
        <f t="shared" si="5"/>
        <v>0</v>
      </c>
      <c r="H21" s="54">
        <f t="shared" si="5"/>
        <v>0</v>
      </c>
      <c r="I21" s="52">
        <f t="shared" si="5"/>
        <v>0</v>
      </c>
      <c r="J21" s="53">
        <f t="shared" si="5"/>
        <v>0</v>
      </c>
      <c r="K21" s="54">
        <f>+K20+K16</f>
        <v>0</v>
      </c>
      <c r="L21" s="54">
        <f t="shared" si="5"/>
        <v>0</v>
      </c>
    </row>
    <row r="22" spans="2:12" x14ac:dyDescent="0.2">
      <c r="B22" s="854"/>
      <c r="C22" s="47"/>
      <c r="D22" s="48"/>
      <c r="E22" s="49"/>
      <c r="F22" s="49"/>
      <c r="G22" s="49"/>
      <c r="H22" s="50"/>
      <c r="I22" s="48"/>
      <c r="J22" s="49"/>
      <c r="K22" s="50"/>
      <c r="L22" s="50"/>
    </row>
    <row r="23" spans="2:12" ht="13.5" thickBot="1" x14ac:dyDescent="0.25">
      <c r="B23" s="854"/>
      <c r="C23" s="51"/>
      <c r="D23" s="52"/>
      <c r="E23" s="53"/>
      <c r="F23" s="53"/>
      <c r="G23" s="53"/>
      <c r="H23" s="54"/>
      <c r="I23" s="52"/>
      <c r="J23" s="53"/>
      <c r="K23" s="54"/>
      <c r="L23" s="54"/>
    </row>
    <row r="24" spans="2:12" ht="13.5" thickBot="1" x14ac:dyDescent="0.25">
      <c r="B24" s="61" t="s">
        <v>92</v>
      </c>
      <c r="C24" s="51">
        <f>+CF!D23</f>
        <v>0</v>
      </c>
      <c r="D24" s="52"/>
      <c r="E24" s="53"/>
      <c r="F24" s="53"/>
      <c r="G24" s="53"/>
      <c r="H24" s="54"/>
      <c r="I24" s="52"/>
      <c r="J24" s="53"/>
      <c r="K24" s="54"/>
      <c r="L24" s="54"/>
    </row>
    <row r="25" spans="2:12" x14ac:dyDescent="0.2">
      <c r="B25" s="24"/>
      <c r="C25" s="850"/>
      <c r="D25" s="852"/>
      <c r="E25" s="855"/>
      <c r="F25" s="855"/>
      <c r="G25" s="855"/>
      <c r="H25" s="857"/>
      <c r="I25" s="852"/>
      <c r="J25" s="855"/>
      <c r="K25" s="857"/>
      <c r="L25" s="857"/>
    </row>
    <row r="26" spans="2:12" x14ac:dyDescent="0.2">
      <c r="B26" s="24"/>
      <c r="C26" s="851"/>
      <c r="D26" s="853"/>
      <c r="E26" s="856"/>
      <c r="F26" s="856"/>
      <c r="G26" s="856"/>
      <c r="H26" s="858"/>
      <c r="I26" s="853"/>
      <c r="J26" s="856"/>
      <c r="K26" s="858"/>
      <c r="L26" s="858"/>
    </row>
    <row r="27" spans="2:12" x14ac:dyDescent="0.2">
      <c r="B27" s="59"/>
      <c r="C27" s="47"/>
      <c r="D27" s="48"/>
      <c r="E27" s="49"/>
      <c r="F27" s="49"/>
      <c r="G27" s="49"/>
      <c r="H27" s="50"/>
      <c r="I27" s="48"/>
      <c r="J27" s="49"/>
      <c r="K27" s="50"/>
      <c r="L27" s="50"/>
    </row>
    <row r="28" spans="2:12" x14ac:dyDescent="0.2">
      <c r="B28" s="58" t="s">
        <v>156</v>
      </c>
      <c r="C28" s="55"/>
      <c r="D28" s="48"/>
      <c r="E28" s="49"/>
      <c r="F28" s="49"/>
      <c r="G28" s="49"/>
      <c r="H28" s="50"/>
      <c r="I28" s="48"/>
      <c r="J28" s="49"/>
      <c r="K28" s="50"/>
      <c r="L28" s="50"/>
    </row>
    <row r="29" spans="2:12" x14ac:dyDescent="0.2">
      <c r="B29" s="3" t="s">
        <v>209</v>
      </c>
      <c r="C29" s="47">
        <f>+CF!D27</f>
        <v>0</v>
      </c>
      <c r="D29" s="48"/>
      <c r="E29" s="49"/>
      <c r="F29" s="49"/>
      <c r="G29" s="49"/>
      <c r="H29" s="69">
        <f t="shared" ref="H29:H35" si="6">SUM(D29:G29)</f>
        <v>0</v>
      </c>
      <c r="I29" s="48"/>
      <c r="J29" s="49"/>
      <c r="K29" s="69">
        <f t="shared" ref="K29:K35" si="7">SUM(I29:J29)</f>
        <v>0</v>
      </c>
      <c r="L29" s="69">
        <f t="shared" ref="L29:L35" si="8">+K29+H29</f>
        <v>0</v>
      </c>
    </row>
    <row r="30" spans="2:12" x14ac:dyDescent="0.2">
      <c r="B30" s="3" t="s">
        <v>210</v>
      </c>
      <c r="C30" s="47">
        <f>+CF!D28</f>
        <v>0</v>
      </c>
      <c r="D30" s="48"/>
      <c r="E30" s="49"/>
      <c r="F30" s="49"/>
      <c r="G30" s="49"/>
      <c r="H30" s="69">
        <f t="shared" si="6"/>
        <v>0</v>
      </c>
      <c r="I30" s="48"/>
      <c r="J30" s="49"/>
      <c r="K30" s="69">
        <f t="shared" si="7"/>
        <v>0</v>
      </c>
      <c r="L30" s="69">
        <f t="shared" si="8"/>
        <v>0</v>
      </c>
    </row>
    <row r="31" spans="2:12" x14ac:dyDescent="0.2">
      <c r="B31" s="3" t="s">
        <v>211</v>
      </c>
      <c r="C31" s="47">
        <f>+CF!D29</f>
        <v>0</v>
      </c>
      <c r="D31" s="48"/>
      <c r="E31" s="49"/>
      <c r="F31" s="49"/>
      <c r="G31" s="49"/>
      <c r="H31" s="69">
        <f t="shared" si="6"/>
        <v>0</v>
      </c>
      <c r="I31" s="48"/>
      <c r="J31" s="49"/>
      <c r="K31" s="69">
        <f t="shared" si="7"/>
        <v>0</v>
      </c>
      <c r="L31" s="69">
        <f t="shared" si="8"/>
        <v>0</v>
      </c>
    </row>
    <row r="32" spans="2:12" x14ac:dyDescent="0.2">
      <c r="B32" s="3" t="s">
        <v>213</v>
      </c>
      <c r="C32" s="47">
        <f>+CF!D30</f>
        <v>0</v>
      </c>
      <c r="D32" s="48"/>
      <c r="E32" s="49"/>
      <c r="F32" s="49"/>
      <c r="G32" s="49"/>
      <c r="H32" s="69">
        <f t="shared" si="6"/>
        <v>0</v>
      </c>
      <c r="I32" s="48"/>
      <c r="J32" s="49"/>
      <c r="K32" s="69">
        <f t="shared" si="7"/>
        <v>0</v>
      </c>
      <c r="L32" s="69">
        <f t="shared" si="8"/>
        <v>0</v>
      </c>
    </row>
    <row r="33" spans="2:12" x14ac:dyDescent="0.2">
      <c r="B33" s="3" t="s">
        <v>212</v>
      </c>
      <c r="C33" s="47">
        <f>+CF!D31</f>
        <v>0</v>
      </c>
      <c r="D33" s="48"/>
      <c r="E33" s="49"/>
      <c r="F33" s="49"/>
      <c r="G33" s="49"/>
      <c r="H33" s="69">
        <f t="shared" si="6"/>
        <v>0</v>
      </c>
      <c r="I33" s="48"/>
      <c r="J33" s="49"/>
      <c r="K33" s="69">
        <f t="shared" si="7"/>
        <v>0</v>
      </c>
      <c r="L33" s="69">
        <f t="shared" si="8"/>
        <v>0</v>
      </c>
    </row>
    <row r="34" spans="2:12" x14ac:dyDescent="0.2">
      <c r="B34" s="3" t="s">
        <v>214</v>
      </c>
      <c r="C34" s="47">
        <f>+CF!D32</f>
        <v>0</v>
      </c>
      <c r="D34" s="48"/>
      <c r="E34" s="49"/>
      <c r="F34" s="49"/>
      <c r="G34" s="49"/>
      <c r="H34" s="69">
        <f t="shared" si="6"/>
        <v>0</v>
      </c>
      <c r="I34" s="48"/>
      <c r="J34" s="49"/>
      <c r="K34" s="69">
        <f t="shared" si="7"/>
        <v>0</v>
      </c>
      <c r="L34" s="69">
        <f t="shared" si="8"/>
        <v>0</v>
      </c>
    </row>
    <row r="35" spans="2:12" ht="13.5" thickBot="1" x14ac:dyDescent="0.25">
      <c r="B35" s="59" t="s">
        <v>221</v>
      </c>
      <c r="C35" s="47">
        <f>+CF!D33</f>
        <v>0</v>
      </c>
      <c r="D35" s="48"/>
      <c r="E35" s="49"/>
      <c r="F35" s="49"/>
      <c r="G35" s="49"/>
      <c r="H35" s="73">
        <f t="shared" si="6"/>
        <v>0</v>
      </c>
      <c r="I35" s="52"/>
      <c r="J35" s="53"/>
      <c r="K35" s="73">
        <f t="shared" si="7"/>
        <v>0</v>
      </c>
      <c r="L35" s="73">
        <f t="shared" si="8"/>
        <v>0</v>
      </c>
    </row>
    <row r="36" spans="2:12" ht="13.5" thickBot="1" x14ac:dyDescent="0.25">
      <c r="B36" s="58" t="s">
        <v>157</v>
      </c>
      <c r="C36" s="191">
        <f t="shared" ref="C36:H36" si="9">SUM(C29:C35)</f>
        <v>0</v>
      </c>
      <c r="D36" s="192">
        <f t="shared" si="9"/>
        <v>0</v>
      </c>
      <c r="E36" s="193">
        <f t="shared" si="9"/>
        <v>0</v>
      </c>
      <c r="F36" s="193">
        <f t="shared" si="9"/>
        <v>0</v>
      </c>
      <c r="G36" s="193">
        <f t="shared" si="9"/>
        <v>0</v>
      </c>
      <c r="H36" s="54">
        <f t="shared" si="9"/>
        <v>0</v>
      </c>
      <c r="I36" s="52">
        <f>SUM(I29:I35)</f>
        <v>0</v>
      </c>
      <c r="J36" s="53">
        <f>SUM(J29:J35)</f>
        <v>0</v>
      </c>
      <c r="K36" s="54">
        <f>SUM(K29:K35)</f>
        <v>0</v>
      </c>
      <c r="L36" s="54">
        <f>SUM(L29:L35)</f>
        <v>0</v>
      </c>
    </row>
    <row r="37" spans="2:12" x14ac:dyDescent="0.2">
      <c r="B37" s="24"/>
      <c r="C37" s="47"/>
      <c r="D37" s="48"/>
      <c r="E37" s="49"/>
      <c r="F37" s="49"/>
      <c r="G37" s="49"/>
      <c r="H37" s="50"/>
      <c r="I37" s="48"/>
      <c r="J37" s="49"/>
      <c r="K37" s="50"/>
      <c r="L37" s="50"/>
    </row>
    <row r="38" spans="2:12" x14ac:dyDescent="0.2">
      <c r="B38" s="58" t="s">
        <v>158</v>
      </c>
      <c r="C38" s="47"/>
      <c r="D38" s="48"/>
      <c r="E38" s="49"/>
      <c r="F38" s="49"/>
      <c r="G38" s="49"/>
      <c r="H38" s="50"/>
      <c r="I38" s="48"/>
      <c r="J38" s="49"/>
      <c r="K38" s="50"/>
      <c r="L38" s="50"/>
    </row>
    <row r="39" spans="2:12" x14ac:dyDescent="0.2">
      <c r="B39" s="3" t="s">
        <v>215</v>
      </c>
      <c r="C39" s="47">
        <f>+CF!D37</f>
        <v>0</v>
      </c>
      <c r="D39" s="48"/>
      <c r="E39" s="49"/>
      <c r="F39" s="49"/>
      <c r="G39" s="49"/>
      <c r="H39" s="69">
        <f t="shared" ref="H39:H44" si="10">SUM(D39:G39)</f>
        <v>0</v>
      </c>
      <c r="I39" s="48"/>
      <c r="J39" s="49"/>
      <c r="K39" s="69">
        <f t="shared" ref="K39:K44" si="11">SUM(I39:J39)</f>
        <v>0</v>
      </c>
      <c r="L39" s="69">
        <f t="shared" ref="L39:L44" si="12">+K39+H39</f>
        <v>0</v>
      </c>
    </row>
    <row r="40" spans="2:12" x14ac:dyDescent="0.2">
      <c r="B40" s="3" t="s">
        <v>219</v>
      </c>
      <c r="C40" s="47">
        <f>+CF!D38</f>
        <v>0</v>
      </c>
      <c r="D40" s="48"/>
      <c r="E40" s="49"/>
      <c r="F40" s="49"/>
      <c r="G40" s="49"/>
      <c r="H40" s="69">
        <f t="shared" si="10"/>
        <v>0</v>
      </c>
      <c r="I40" s="48"/>
      <c r="J40" s="49"/>
      <c r="K40" s="69">
        <f t="shared" si="11"/>
        <v>0</v>
      </c>
      <c r="L40" s="69">
        <f t="shared" si="12"/>
        <v>0</v>
      </c>
    </row>
    <row r="41" spans="2:12" x14ac:dyDescent="0.2">
      <c r="B41" s="3" t="s">
        <v>217</v>
      </c>
      <c r="C41" s="47">
        <f>+CF!D39</f>
        <v>0</v>
      </c>
      <c r="D41" s="48"/>
      <c r="E41" s="49"/>
      <c r="F41" s="49"/>
      <c r="G41" s="49"/>
      <c r="H41" s="69">
        <f t="shared" si="10"/>
        <v>0</v>
      </c>
      <c r="I41" s="48"/>
      <c r="J41" s="49"/>
      <c r="K41" s="69">
        <f t="shared" si="11"/>
        <v>0</v>
      </c>
      <c r="L41" s="69">
        <f t="shared" si="12"/>
        <v>0</v>
      </c>
    </row>
    <row r="42" spans="2:12" ht="25.5" x14ac:dyDescent="0.2">
      <c r="B42" s="3" t="s">
        <v>216</v>
      </c>
      <c r="C42" s="47">
        <f>+CF!D40</f>
        <v>0</v>
      </c>
      <c r="D42" s="48"/>
      <c r="E42" s="49"/>
      <c r="F42" s="49"/>
      <c r="G42" s="49"/>
      <c r="H42" s="69">
        <f t="shared" si="10"/>
        <v>0</v>
      </c>
      <c r="I42" s="48"/>
      <c r="J42" s="49"/>
      <c r="K42" s="69">
        <f t="shared" si="11"/>
        <v>0</v>
      </c>
      <c r="L42" s="69">
        <f t="shared" si="12"/>
        <v>0</v>
      </c>
    </row>
    <row r="43" spans="2:12" ht="25.5" x14ac:dyDescent="0.2">
      <c r="B43" s="3" t="s">
        <v>218</v>
      </c>
      <c r="C43" s="47">
        <f>+CF!D41</f>
        <v>0</v>
      </c>
      <c r="D43" s="48"/>
      <c r="E43" s="49"/>
      <c r="F43" s="49"/>
      <c r="G43" s="49"/>
      <c r="H43" s="69">
        <f t="shared" si="10"/>
        <v>0</v>
      </c>
      <c r="I43" s="48"/>
      <c r="J43" s="49"/>
      <c r="K43" s="69">
        <f t="shared" si="11"/>
        <v>0</v>
      </c>
      <c r="L43" s="69">
        <f t="shared" si="12"/>
        <v>0</v>
      </c>
    </row>
    <row r="44" spans="2:12" ht="13.5" thickBot="1" x14ac:dyDescent="0.25">
      <c r="B44" s="59" t="s">
        <v>220</v>
      </c>
      <c r="C44" s="47">
        <f>+CF!D42</f>
        <v>0</v>
      </c>
      <c r="D44" s="48"/>
      <c r="E44" s="49"/>
      <c r="F44" s="49"/>
      <c r="G44" s="49"/>
      <c r="H44" s="73">
        <f t="shared" si="10"/>
        <v>0</v>
      </c>
      <c r="I44" s="52"/>
      <c r="J44" s="53"/>
      <c r="K44" s="73">
        <f t="shared" si="11"/>
        <v>0</v>
      </c>
      <c r="L44" s="73">
        <f t="shared" si="12"/>
        <v>0</v>
      </c>
    </row>
    <row r="45" spans="2:12" ht="13.5" thickBot="1" x14ac:dyDescent="0.25">
      <c r="B45" s="194" t="s">
        <v>159</v>
      </c>
      <c r="C45" s="191">
        <f>SUM(C39:C44)</f>
        <v>0</v>
      </c>
      <c r="D45" s="193">
        <f>SUM(D39:D44)</f>
        <v>0</v>
      </c>
      <c r="E45" s="193">
        <f>SUM(E39:E44)</f>
        <v>0</v>
      </c>
      <c r="F45" s="193">
        <f>SUM(F39:F44)</f>
        <v>0</v>
      </c>
      <c r="G45" s="193">
        <f>SUM(G39:G44)</f>
        <v>0</v>
      </c>
      <c r="H45" s="54">
        <f>SUM(H38:H44)</f>
        <v>0</v>
      </c>
      <c r="I45" s="52">
        <f>SUM(I38:I44)</f>
        <v>0</v>
      </c>
      <c r="J45" s="53">
        <f>SUM(J38:J44)</f>
        <v>0</v>
      </c>
      <c r="K45" s="54">
        <f>SUM(K38:K44)</f>
        <v>0</v>
      </c>
      <c r="L45" s="54">
        <f>SUM(L38:L44)</f>
        <v>0</v>
      </c>
    </row>
    <row r="46" spans="2:12" x14ac:dyDescent="0.2">
      <c r="B46" s="24"/>
      <c r="C46" s="47"/>
      <c r="D46" s="48"/>
      <c r="E46" s="49"/>
      <c r="F46" s="49"/>
      <c r="G46" s="49"/>
      <c r="H46" s="50"/>
      <c r="I46" s="48"/>
      <c r="J46" s="49"/>
      <c r="K46" s="50"/>
      <c r="L46" s="50"/>
    </row>
    <row r="47" spans="2:12" x14ac:dyDescent="0.2">
      <c r="B47" s="24" t="s">
        <v>160</v>
      </c>
      <c r="C47" s="47">
        <f>+C45+C36+C21+C24</f>
        <v>0</v>
      </c>
      <c r="D47" s="48">
        <f t="shared" ref="D47:L47" si="13">+D45+D36+D21+D24</f>
        <v>0</v>
      </c>
      <c r="E47" s="49">
        <f t="shared" si="13"/>
        <v>0</v>
      </c>
      <c r="F47" s="49">
        <f t="shared" si="13"/>
        <v>0</v>
      </c>
      <c r="G47" s="49">
        <f t="shared" si="13"/>
        <v>0</v>
      </c>
      <c r="H47" s="50">
        <f t="shared" si="13"/>
        <v>0</v>
      </c>
      <c r="I47" s="48">
        <f t="shared" si="13"/>
        <v>0</v>
      </c>
      <c r="J47" s="49">
        <f t="shared" si="13"/>
        <v>0</v>
      </c>
      <c r="K47" s="50">
        <f>+K45+K36+K21+K24</f>
        <v>0</v>
      </c>
      <c r="L47" s="50">
        <f t="shared" si="13"/>
        <v>0</v>
      </c>
    </row>
    <row r="48" spans="2:12" x14ac:dyDescent="0.2">
      <c r="B48" s="24" t="s">
        <v>161</v>
      </c>
      <c r="C48" s="47">
        <f>+CF!D46</f>
        <v>0</v>
      </c>
      <c r="D48" s="48">
        <f>+C49</f>
        <v>0</v>
      </c>
      <c r="E48" s="49">
        <f>+D49</f>
        <v>0</v>
      </c>
      <c r="F48" s="49">
        <f>+E49</f>
        <v>0</v>
      </c>
      <c r="G48" s="49">
        <f>+F49</f>
        <v>0</v>
      </c>
      <c r="H48" s="50">
        <f>+C49</f>
        <v>0</v>
      </c>
      <c r="I48" s="48">
        <f>+H49</f>
        <v>0</v>
      </c>
      <c r="J48" s="49">
        <f>+I49</f>
        <v>0</v>
      </c>
      <c r="K48" s="50">
        <f>+H49</f>
        <v>0</v>
      </c>
      <c r="L48" s="50">
        <f>+C49</f>
        <v>0</v>
      </c>
    </row>
    <row r="49" spans="2:12" ht="13.5" thickBot="1" x14ac:dyDescent="0.25">
      <c r="B49" s="60" t="s">
        <v>204</v>
      </c>
      <c r="C49" s="51">
        <f>+C48+C47</f>
        <v>0</v>
      </c>
      <c r="D49" s="52">
        <f t="shared" ref="D49:L49" si="14">+D48+D47</f>
        <v>0</v>
      </c>
      <c r="E49" s="53">
        <f t="shared" si="14"/>
        <v>0</v>
      </c>
      <c r="F49" s="53">
        <f t="shared" si="14"/>
        <v>0</v>
      </c>
      <c r="G49" s="53">
        <f t="shared" si="14"/>
        <v>0</v>
      </c>
      <c r="H49" s="54">
        <f t="shared" si="14"/>
        <v>0</v>
      </c>
      <c r="I49" s="52">
        <f t="shared" si="14"/>
        <v>0</v>
      </c>
      <c r="J49" s="53">
        <f t="shared" si="14"/>
        <v>0</v>
      </c>
      <c r="K49" s="54">
        <f>+K48+K47</f>
        <v>0</v>
      </c>
      <c r="L49" s="54">
        <f t="shared" si="14"/>
        <v>0</v>
      </c>
    </row>
  </sheetData>
  <mergeCells count="13">
    <mergeCell ref="L25:L26"/>
    <mergeCell ref="D4:H4"/>
    <mergeCell ref="H25:H26"/>
    <mergeCell ref="G25:G26"/>
    <mergeCell ref="I25:I26"/>
    <mergeCell ref="J25:J26"/>
    <mergeCell ref="K25:K26"/>
    <mergeCell ref="I4:K4"/>
    <mergeCell ref="C25:C26"/>
    <mergeCell ref="D25:D26"/>
    <mergeCell ref="B22:B23"/>
    <mergeCell ref="E25:E26"/>
    <mergeCell ref="F25:F26"/>
  </mergeCells>
  <pageMargins left="0.70866141732283472" right="0.27559055118110237" top="0.43307086614173229" bottom="0.59055118110236227" header="0.31496062992125984" footer="0.31496062992125984"/>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E210"/>
  <sheetViews>
    <sheetView zoomScaleNormal="100" workbookViewId="0">
      <pane xSplit="2" ySplit="2" topLeftCell="C3" activePane="bottomRight" state="frozen"/>
      <selection activeCell="F14" sqref="F14"/>
      <selection pane="topRight" activeCell="F14" sqref="F14"/>
      <selection pane="bottomLeft" activeCell="F14" sqref="F14"/>
      <selection pane="bottomRight" activeCell="B1" sqref="B1"/>
    </sheetView>
  </sheetViews>
  <sheetFormatPr defaultRowHeight="14.25" x14ac:dyDescent="0.2"/>
  <cols>
    <col min="1" max="1" width="11.7109375" style="606" customWidth="1"/>
    <col min="2" max="2" width="59.5703125" style="585" customWidth="1"/>
    <col min="3" max="3" width="5.5703125" style="592" bestFit="1" customWidth="1"/>
    <col min="4" max="5" width="14.7109375" style="585" customWidth="1"/>
    <col min="6" max="16384" width="9.140625" style="585"/>
  </cols>
  <sheetData>
    <row r="1" spans="2:5" x14ac:dyDescent="0.2">
      <c r="B1" s="606" t="s">
        <v>507</v>
      </c>
    </row>
    <row r="2" spans="2:5" x14ac:dyDescent="0.2">
      <c r="B2" s="586"/>
      <c r="C2" s="587" t="s">
        <v>72</v>
      </c>
      <c r="D2" s="588" t="s">
        <v>421</v>
      </c>
      <c r="E2" s="588" t="s">
        <v>437</v>
      </c>
    </row>
    <row r="3" spans="2:5" x14ac:dyDescent="0.2">
      <c r="B3" s="586"/>
      <c r="C3" s="587"/>
      <c r="D3" s="586"/>
      <c r="E3" s="586"/>
    </row>
    <row r="4" spans="2:5" x14ac:dyDescent="0.2">
      <c r="B4" s="586" t="s">
        <v>93</v>
      </c>
      <c r="C4" s="587"/>
      <c r="D4" s="586"/>
      <c r="E4" s="586"/>
    </row>
    <row r="5" spans="2:5" ht="15" x14ac:dyDescent="0.2">
      <c r="B5" s="590" t="s">
        <v>94</v>
      </c>
      <c r="C5" s="587"/>
      <c r="D5" s="595"/>
      <c r="E5" s="595"/>
    </row>
    <row r="6" spans="2:5" ht="15" x14ac:dyDescent="0.2">
      <c r="B6" s="590" t="s">
        <v>173</v>
      </c>
      <c r="C6" s="587">
        <v>12</v>
      </c>
      <c r="D6" s="595"/>
      <c r="E6" s="595"/>
    </row>
    <row r="7" spans="2:5" ht="15" x14ac:dyDescent="0.2">
      <c r="B7" s="590" t="s">
        <v>429</v>
      </c>
      <c r="C7" s="587">
        <v>23</v>
      </c>
      <c r="D7" s="595"/>
      <c r="E7" s="595"/>
    </row>
    <row r="8" spans="2:5" ht="15" x14ac:dyDescent="0.2">
      <c r="B8" s="590" t="s">
        <v>95</v>
      </c>
      <c r="C8" s="587">
        <v>13</v>
      </c>
      <c r="D8" s="595"/>
      <c r="E8" s="595"/>
    </row>
    <row r="9" spans="2:5" ht="15.75" thickBot="1" x14ac:dyDescent="0.25">
      <c r="B9" s="590" t="s">
        <v>96</v>
      </c>
      <c r="C9" s="587"/>
      <c r="D9" s="600"/>
      <c r="E9" s="600"/>
    </row>
    <row r="10" spans="2:5" ht="15.75" thickBot="1" x14ac:dyDescent="0.25">
      <c r="B10" s="590"/>
      <c r="C10" s="587"/>
      <c r="D10" s="607">
        <f>SUM(D5:D9)</f>
        <v>0</v>
      </c>
      <c r="E10" s="607">
        <f>SUM(E5:E9)</f>
        <v>0</v>
      </c>
    </row>
    <row r="11" spans="2:5" x14ac:dyDescent="0.2">
      <c r="B11" s="586" t="s">
        <v>97</v>
      </c>
      <c r="C11" s="587"/>
      <c r="D11" s="608"/>
      <c r="E11" s="608"/>
    </row>
    <row r="12" spans="2:5" ht="15" x14ac:dyDescent="0.2">
      <c r="B12" s="590" t="s">
        <v>98</v>
      </c>
      <c r="C12" s="587">
        <v>14</v>
      </c>
      <c r="D12" s="595"/>
      <c r="E12" s="595"/>
    </row>
    <row r="13" spans="2:5" ht="15" x14ac:dyDescent="0.2">
      <c r="B13" s="590" t="s">
        <v>99</v>
      </c>
      <c r="C13" s="587">
        <v>15</v>
      </c>
      <c r="D13" s="595"/>
      <c r="E13" s="595"/>
    </row>
    <row r="14" spans="2:5" ht="15" x14ac:dyDescent="0.2">
      <c r="B14" s="590" t="s">
        <v>100</v>
      </c>
      <c r="C14" s="587">
        <v>15</v>
      </c>
      <c r="D14" s="595"/>
      <c r="E14" s="595"/>
    </row>
    <row r="15" spans="2:5" ht="15" x14ac:dyDescent="0.2">
      <c r="B15" s="590" t="s">
        <v>173</v>
      </c>
      <c r="C15" s="587">
        <v>12</v>
      </c>
      <c r="D15" s="595"/>
      <c r="E15" s="595"/>
    </row>
    <row r="16" spans="2:5" ht="15" x14ac:dyDescent="0.2">
      <c r="B16" s="590" t="s">
        <v>429</v>
      </c>
      <c r="C16" s="587">
        <v>23</v>
      </c>
      <c r="D16" s="595"/>
      <c r="E16" s="595"/>
    </row>
    <row r="17" spans="1:5" ht="15.75" thickBot="1" x14ac:dyDescent="0.25">
      <c r="B17" s="590" t="s">
        <v>285</v>
      </c>
      <c r="C17" s="587">
        <v>16</v>
      </c>
      <c r="D17" s="600"/>
      <c r="E17" s="600"/>
    </row>
    <row r="18" spans="1:5" ht="15.75" thickBot="1" x14ac:dyDescent="0.25">
      <c r="B18" s="590"/>
      <c r="C18" s="587"/>
      <c r="D18" s="607">
        <f>SUM(D11:D17)</f>
        <v>0</v>
      </c>
      <c r="E18" s="607">
        <f>SUM(E11:E17)</f>
        <v>0</v>
      </c>
    </row>
    <row r="19" spans="1:5" ht="15" x14ac:dyDescent="0.2">
      <c r="B19" s="590"/>
      <c r="C19" s="587"/>
      <c r="D19" s="609"/>
      <c r="E19" s="609"/>
    </row>
    <row r="20" spans="1:5" ht="15" thickBot="1" x14ac:dyDescent="0.25">
      <c r="B20" s="586" t="s">
        <v>225</v>
      </c>
      <c r="C20" s="587"/>
      <c r="D20" s="608">
        <f>+D18+D10</f>
        <v>0</v>
      </c>
      <c r="E20" s="608">
        <f>+E18+E10</f>
        <v>0</v>
      </c>
    </row>
    <row r="21" spans="1:5" ht="15.75" thickTop="1" x14ac:dyDescent="0.2">
      <c r="B21" s="590"/>
      <c r="C21" s="587"/>
      <c r="D21" s="610"/>
      <c r="E21" s="610"/>
    </row>
    <row r="22" spans="1:5" x14ac:dyDescent="0.2">
      <c r="B22" s="586" t="s">
        <v>101</v>
      </c>
      <c r="C22" s="587"/>
      <c r="D22" s="608"/>
      <c r="E22" s="608"/>
    </row>
    <row r="23" spans="1:5" ht="15" x14ac:dyDescent="0.2">
      <c r="B23" s="590" t="s">
        <v>102</v>
      </c>
      <c r="C23" s="587">
        <v>17</v>
      </c>
      <c r="D23" s="595"/>
      <c r="E23" s="595"/>
    </row>
    <row r="24" spans="1:5" ht="15" x14ac:dyDescent="0.2">
      <c r="B24" s="590" t="s">
        <v>174</v>
      </c>
      <c r="C24" s="587">
        <v>18</v>
      </c>
      <c r="D24" s="595"/>
      <c r="E24" s="595"/>
    </row>
    <row r="25" spans="1:5" ht="16.5" customHeight="1" x14ac:dyDescent="0.2">
      <c r="B25" s="599" t="s">
        <v>430</v>
      </c>
      <c r="C25" s="587">
        <v>23</v>
      </c>
      <c r="D25" s="595"/>
      <c r="E25" s="595"/>
    </row>
    <row r="26" spans="1:5" ht="16.5" customHeight="1" x14ac:dyDescent="0.2">
      <c r="B26" s="599" t="s">
        <v>290</v>
      </c>
      <c r="C26" s="587">
        <v>19</v>
      </c>
      <c r="D26" s="595"/>
      <c r="E26" s="595"/>
    </row>
    <row r="27" spans="1:5" ht="15" x14ac:dyDescent="0.2">
      <c r="A27" s="611"/>
      <c r="B27" s="599" t="s">
        <v>291</v>
      </c>
      <c r="C27" s="587">
        <v>20</v>
      </c>
      <c r="D27" s="595"/>
      <c r="E27" s="595"/>
    </row>
    <row r="28" spans="1:5" ht="15" x14ac:dyDescent="0.2">
      <c r="B28" s="599" t="s">
        <v>103</v>
      </c>
      <c r="C28" s="587">
        <v>21</v>
      </c>
      <c r="D28" s="595"/>
      <c r="E28" s="595"/>
    </row>
    <row r="29" spans="1:5" ht="15.75" thickBot="1" x14ac:dyDescent="0.25">
      <c r="B29" s="599" t="s">
        <v>104</v>
      </c>
      <c r="C29" s="587">
        <v>22</v>
      </c>
      <c r="D29" s="591"/>
      <c r="E29" s="591"/>
    </row>
    <row r="30" spans="1:5" ht="15.75" thickBot="1" x14ac:dyDescent="0.25">
      <c r="B30" s="599"/>
      <c r="C30" s="587"/>
      <c r="D30" s="607">
        <f>SUM(D23:D29)</f>
        <v>0</v>
      </c>
      <c r="E30" s="607">
        <f>SUM(E23:E29)</f>
        <v>0</v>
      </c>
    </row>
    <row r="31" spans="1:5" x14ac:dyDescent="0.2">
      <c r="B31" s="586" t="s">
        <v>105</v>
      </c>
      <c r="C31" s="587"/>
      <c r="D31" s="608"/>
      <c r="E31" s="608"/>
    </row>
    <row r="32" spans="1:5" ht="15" x14ac:dyDescent="0.2">
      <c r="B32" s="590" t="s">
        <v>106</v>
      </c>
      <c r="C32" s="587">
        <v>17</v>
      </c>
      <c r="D32" s="589"/>
      <c r="E32" s="589"/>
    </row>
    <row r="33" spans="1:5" ht="15" x14ac:dyDescent="0.2">
      <c r="B33" s="590" t="s">
        <v>174</v>
      </c>
      <c r="C33" s="587">
        <v>18</v>
      </c>
      <c r="D33" s="589"/>
      <c r="E33" s="589"/>
    </row>
    <row r="34" spans="1:5" ht="17.25" customHeight="1" x14ac:dyDescent="0.2">
      <c r="B34" s="599" t="s">
        <v>430</v>
      </c>
      <c r="C34" s="587">
        <v>23</v>
      </c>
      <c r="D34" s="589"/>
      <c r="E34" s="589"/>
    </row>
    <row r="35" spans="1:5" ht="15" x14ac:dyDescent="0.2">
      <c r="B35" s="599" t="s">
        <v>290</v>
      </c>
      <c r="C35" s="587">
        <v>19</v>
      </c>
      <c r="D35" s="589"/>
      <c r="E35" s="589"/>
    </row>
    <row r="36" spans="1:5" ht="15" x14ac:dyDescent="0.2">
      <c r="A36" s="611"/>
      <c r="B36" s="599" t="s">
        <v>291</v>
      </c>
      <c r="C36" s="587">
        <v>20</v>
      </c>
      <c r="D36" s="589"/>
      <c r="E36" s="589"/>
    </row>
    <row r="37" spans="1:5" ht="15" x14ac:dyDescent="0.2">
      <c r="B37" s="599" t="s">
        <v>103</v>
      </c>
      <c r="C37" s="587">
        <v>21</v>
      </c>
      <c r="D37" s="589"/>
      <c r="E37" s="589"/>
    </row>
    <row r="38" spans="1:5" ht="15.75" thickBot="1" x14ac:dyDescent="0.25">
      <c r="B38" s="599" t="s">
        <v>104</v>
      </c>
      <c r="C38" s="587">
        <v>22</v>
      </c>
      <c r="D38" s="591"/>
      <c r="E38" s="591"/>
    </row>
    <row r="39" spans="1:5" ht="15" thickBot="1" x14ac:dyDescent="0.25">
      <c r="B39" s="586"/>
      <c r="C39" s="587"/>
      <c r="D39" s="608">
        <f>SUM(D32:D38)</f>
        <v>0</v>
      </c>
      <c r="E39" s="608">
        <f>SUM(E32:E38)</f>
        <v>0</v>
      </c>
    </row>
    <row r="40" spans="1:5" ht="15" thickBot="1" x14ac:dyDescent="0.25">
      <c r="B40" s="586" t="s">
        <v>226</v>
      </c>
      <c r="C40" s="587"/>
      <c r="D40" s="596">
        <f>+D39+D30</f>
        <v>0</v>
      </c>
      <c r="E40" s="596">
        <f>+E39+E30</f>
        <v>0</v>
      </c>
    </row>
    <row r="41" spans="1:5" ht="15" thickTop="1" x14ac:dyDescent="0.2">
      <c r="B41" s="586"/>
      <c r="C41" s="587"/>
      <c r="D41" s="610"/>
      <c r="E41" s="610"/>
    </row>
    <row r="42" spans="1:5" x14ac:dyDescent="0.2">
      <c r="B42" s="586" t="s">
        <v>107</v>
      </c>
      <c r="C42" s="587"/>
      <c r="D42" s="612"/>
      <c r="E42" s="612"/>
    </row>
    <row r="43" spans="1:5" ht="15" x14ac:dyDescent="0.2">
      <c r="B43" s="599" t="s">
        <v>411</v>
      </c>
      <c r="C43" s="587"/>
      <c r="D43" s="593"/>
      <c r="E43" s="593"/>
    </row>
    <row r="44" spans="1:5" ht="15" x14ac:dyDescent="0.2">
      <c r="B44" s="599" t="s">
        <v>412</v>
      </c>
      <c r="C44" s="587"/>
      <c r="D44" s="593"/>
      <c r="E44" s="593"/>
    </row>
    <row r="45" spans="1:5" ht="15.75" thickBot="1" x14ac:dyDescent="0.25">
      <c r="B45" s="599" t="s">
        <v>413</v>
      </c>
      <c r="C45" s="587"/>
      <c r="D45" s="591"/>
      <c r="E45" s="591"/>
    </row>
    <row r="46" spans="1:5" ht="15" thickBot="1" x14ac:dyDescent="0.25">
      <c r="B46" s="598" t="s">
        <v>414</v>
      </c>
      <c r="C46" s="587"/>
      <c r="D46" s="607">
        <f>SUM(D43:D45)</f>
        <v>0</v>
      </c>
      <c r="E46" s="607">
        <f>SUM(E43:E45)</f>
        <v>0</v>
      </c>
    </row>
    <row r="47" spans="1:5" ht="15" x14ac:dyDescent="0.2">
      <c r="B47" s="599"/>
      <c r="C47" s="587"/>
      <c r="D47" s="608"/>
      <c r="E47" s="608"/>
    </row>
    <row r="48" spans="1:5" ht="15" thickBot="1" x14ac:dyDescent="0.25">
      <c r="B48" s="586" t="s">
        <v>227</v>
      </c>
      <c r="C48" s="587"/>
      <c r="D48" s="608">
        <f>+D46+D40</f>
        <v>0</v>
      </c>
      <c r="E48" s="608">
        <f>+E46+E40</f>
        <v>0</v>
      </c>
    </row>
    <row r="49" spans="1:5" ht="15" thickTop="1" x14ac:dyDescent="0.2">
      <c r="D49" s="610"/>
      <c r="E49" s="610"/>
    </row>
    <row r="50" spans="1:5" x14ac:dyDescent="0.2">
      <c r="D50" s="601">
        <f>+D48-D20</f>
        <v>0</v>
      </c>
      <c r="E50" s="601">
        <f>+E48-E20</f>
        <v>0</v>
      </c>
    </row>
    <row r="53" spans="1:5" x14ac:dyDescent="0.2">
      <c r="A53" s="606" t="s">
        <v>197</v>
      </c>
      <c r="B53" s="598" t="s">
        <v>78</v>
      </c>
      <c r="C53" s="597"/>
      <c r="D53" s="588" t="s">
        <v>421</v>
      </c>
      <c r="E53" s="588" t="s">
        <v>437</v>
      </c>
    </row>
    <row r="54" spans="1:5" ht="15" x14ac:dyDescent="0.2">
      <c r="B54" s="599"/>
      <c r="C54" s="584"/>
      <c r="D54" s="603"/>
      <c r="E54" s="603"/>
    </row>
    <row r="55" spans="1:5" ht="15" x14ac:dyDescent="0.2">
      <c r="B55" s="599" t="s">
        <v>108</v>
      </c>
      <c r="C55" s="584"/>
      <c r="D55" s="595"/>
      <c r="E55" s="595"/>
    </row>
    <row r="56" spans="1:5" ht="15" x14ac:dyDescent="0.2">
      <c r="B56" s="599" t="s">
        <v>109</v>
      </c>
      <c r="C56" s="584"/>
      <c r="D56" s="595"/>
      <c r="E56" s="595"/>
    </row>
    <row r="57" spans="1:5" ht="15" x14ac:dyDescent="0.2">
      <c r="B57" s="599" t="s">
        <v>110</v>
      </c>
      <c r="C57" s="584"/>
      <c r="D57" s="595"/>
      <c r="E57" s="595"/>
    </row>
    <row r="58" spans="1:5" ht="15.75" thickBot="1" x14ac:dyDescent="0.25">
      <c r="B58" s="599" t="s">
        <v>81</v>
      </c>
      <c r="C58" s="584"/>
      <c r="D58" s="600"/>
      <c r="E58" s="600"/>
    </row>
    <row r="59" spans="1:5" ht="15" x14ac:dyDescent="0.2">
      <c r="B59" s="598"/>
      <c r="C59" s="584"/>
      <c r="D59" s="595"/>
      <c r="E59" s="595"/>
    </row>
    <row r="60" spans="1:5" x14ac:dyDescent="0.2">
      <c r="B60" s="598" t="s">
        <v>25</v>
      </c>
      <c r="C60" s="584"/>
      <c r="D60" s="589">
        <f>SUM(D55:D58)</f>
        <v>0</v>
      </c>
      <c r="E60" s="589">
        <f>SUM(E55:E58)</f>
        <v>0</v>
      </c>
    </row>
    <row r="61" spans="1:5" x14ac:dyDescent="0.2">
      <c r="C61" s="584"/>
      <c r="D61" s="601">
        <f>+D6-D60</f>
        <v>0</v>
      </c>
      <c r="E61" s="601">
        <f>+E6-E60</f>
        <v>0</v>
      </c>
    </row>
    <row r="64" spans="1:5" x14ac:dyDescent="0.2">
      <c r="A64" s="606" t="s">
        <v>198</v>
      </c>
      <c r="B64" s="598" t="s">
        <v>78</v>
      </c>
      <c r="C64" s="597"/>
      <c r="D64" s="588" t="s">
        <v>421</v>
      </c>
      <c r="E64" s="588" t="s">
        <v>437</v>
      </c>
    </row>
    <row r="65" spans="1:5" ht="15" x14ac:dyDescent="0.2">
      <c r="B65" s="599"/>
      <c r="C65" s="584"/>
      <c r="D65" s="603"/>
      <c r="E65" s="603"/>
    </row>
    <row r="66" spans="1:5" ht="15" x14ac:dyDescent="0.25">
      <c r="B66" s="583" t="s">
        <v>115</v>
      </c>
      <c r="C66" s="584"/>
      <c r="D66" s="595"/>
      <c r="E66" s="595"/>
    </row>
    <row r="67" spans="1:5" ht="15" x14ac:dyDescent="0.25">
      <c r="B67" s="583" t="s">
        <v>114</v>
      </c>
      <c r="C67" s="584"/>
      <c r="D67" s="595"/>
      <c r="E67" s="595"/>
    </row>
    <row r="68" spans="1:5" ht="15" x14ac:dyDescent="0.25">
      <c r="B68" s="583" t="s">
        <v>113</v>
      </c>
      <c r="C68" s="584"/>
      <c r="D68" s="595"/>
      <c r="E68" s="595"/>
    </row>
    <row r="69" spans="1:5" ht="15" x14ac:dyDescent="0.25">
      <c r="B69" s="583" t="s">
        <v>111</v>
      </c>
      <c r="C69" s="584"/>
      <c r="D69" s="595"/>
      <c r="E69" s="595"/>
    </row>
    <row r="70" spans="1:5" ht="15" x14ac:dyDescent="0.25">
      <c r="B70" s="583" t="s">
        <v>81</v>
      </c>
      <c r="C70" s="584"/>
      <c r="D70" s="595"/>
      <c r="E70" s="595"/>
    </row>
    <row r="71" spans="1:5" ht="15.75" thickBot="1" x14ac:dyDescent="0.25">
      <c r="B71" s="599" t="s">
        <v>112</v>
      </c>
      <c r="C71" s="584"/>
      <c r="D71" s="600"/>
      <c r="E71" s="600"/>
    </row>
    <row r="72" spans="1:5" ht="15" x14ac:dyDescent="0.2">
      <c r="B72" s="598"/>
      <c r="C72" s="584"/>
      <c r="D72" s="595"/>
      <c r="E72" s="595"/>
    </row>
    <row r="73" spans="1:5" x14ac:dyDescent="0.2">
      <c r="B73" s="598" t="s">
        <v>25</v>
      </c>
      <c r="C73" s="584"/>
      <c r="D73" s="589">
        <f>SUM(D66:D71)</f>
        <v>0</v>
      </c>
      <c r="E73" s="589">
        <f>SUM(E66:E71)</f>
        <v>0</v>
      </c>
    </row>
    <row r="74" spans="1:5" x14ac:dyDescent="0.2">
      <c r="C74" s="584"/>
      <c r="D74" s="601">
        <f>+D8-D73</f>
        <v>0</v>
      </c>
      <c r="E74" s="601">
        <f>+E8-E73</f>
        <v>0</v>
      </c>
    </row>
    <row r="76" spans="1:5" x14ac:dyDescent="0.2">
      <c r="A76" s="606" t="s">
        <v>286</v>
      </c>
      <c r="B76" s="598" t="s">
        <v>78</v>
      </c>
      <c r="C76" s="597"/>
      <c r="D76" s="588" t="s">
        <v>421</v>
      </c>
      <c r="E76" s="588" t="s">
        <v>437</v>
      </c>
    </row>
    <row r="77" spans="1:5" ht="15" x14ac:dyDescent="0.2">
      <c r="B77" s="599"/>
      <c r="C77" s="584"/>
      <c r="D77" s="603"/>
      <c r="E77" s="603"/>
    </row>
    <row r="78" spans="1:5" ht="15" x14ac:dyDescent="0.25">
      <c r="B78" s="583" t="s">
        <v>287</v>
      </c>
      <c r="C78" s="584"/>
      <c r="D78" s="595"/>
      <c r="E78" s="595"/>
    </row>
    <row r="79" spans="1:5" ht="15" x14ac:dyDescent="0.25">
      <c r="B79" s="583" t="s">
        <v>289</v>
      </c>
      <c r="C79" s="584"/>
      <c r="D79" s="595"/>
      <c r="E79" s="595"/>
    </row>
    <row r="80" spans="1:5" ht="15" x14ac:dyDescent="0.2">
      <c r="B80" s="590" t="s">
        <v>173</v>
      </c>
      <c r="C80" s="584"/>
      <c r="D80" s="595"/>
      <c r="E80" s="595"/>
    </row>
    <row r="81" spans="1:5" ht="15" x14ac:dyDescent="0.2">
      <c r="B81" s="590" t="s">
        <v>429</v>
      </c>
      <c r="C81" s="584"/>
      <c r="D81" s="595"/>
      <c r="E81" s="595"/>
    </row>
    <row r="82" spans="1:5" ht="15.75" thickBot="1" x14ac:dyDescent="0.25">
      <c r="B82" s="599" t="s">
        <v>288</v>
      </c>
      <c r="C82" s="584"/>
      <c r="D82" s="600"/>
      <c r="E82" s="600"/>
    </row>
    <row r="83" spans="1:5" ht="15" x14ac:dyDescent="0.2">
      <c r="B83" s="598"/>
      <c r="C83" s="584"/>
      <c r="D83" s="595"/>
      <c r="E83" s="595"/>
    </row>
    <row r="84" spans="1:5" x14ac:dyDescent="0.2">
      <c r="B84" s="598" t="s">
        <v>25</v>
      </c>
      <c r="C84" s="584"/>
      <c r="D84" s="589">
        <f>SUM(D78:D82)</f>
        <v>0</v>
      </c>
      <c r="E84" s="589">
        <f>SUM(E78:E82)</f>
        <v>0</v>
      </c>
    </row>
    <row r="85" spans="1:5" x14ac:dyDescent="0.2">
      <c r="C85" s="584"/>
      <c r="D85" s="601">
        <f>+D17-D84</f>
        <v>0</v>
      </c>
      <c r="E85" s="601">
        <f>+E17-E84</f>
        <v>0</v>
      </c>
    </row>
    <row r="88" spans="1:5" x14ac:dyDescent="0.2">
      <c r="A88" s="606" t="s">
        <v>199</v>
      </c>
      <c r="B88" s="598" t="s">
        <v>78</v>
      </c>
      <c r="C88" s="597"/>
      <c r="D88" s="588" t="s">
        <v>421</v>
      </c>
      <c r="E88" s="588" t="s">
        <v>437</v>
      </c>
    </row>
    <row r="89" spans="1:5" ht="15" x14ac:dyDescent="0.2">
      <c r="B89" s="599"/>
      <c r="C89" s="584"/>
      <c r="D89" s="603"/>
      <c r="E89" s="603"/>
    </row>
    <row r="90" spans="1:5" ht="15" x14ac:dyDescent="0.2">
      <c r="B90" s="599" t="s">
        <v>116</v>
      </c>
      <c r="C90" s="584"/>
      <c r="D90" s="595"/>
      <c r="E90" s="595"/>
    </row>
    <row r="91" spans="1:5" ht="15" x14ac:dyDescent="0.2">
      <c r="B91" s="590" t="s">
        <v>117</v>
      </c>
      <c r="C91" s="584"/>
      <c r="D91" s="595"/>
      <c r="E91" s="595"/>
    </row>
    <row r="92" spans="1:5" ht="15" x14ac:dyDescent="0.2">
      <c r="B92" s="590" t="s">
        <v>118</v>
      </c>
      <c r="C92" s="584"/>
      <c r="D92" s="595"/>
      <c r="E92" s="595"/>
    </row>
    <row r="93" spans="1:5" ht="15.75" thickBot="1" x14ac:dyDescent="0.25">
      <c r="B93" s="613" t="s">
        <v>81</v>
      </c>
      <c r="C93" s="584"/>
      <c r="D93" s="600"/>
      <c r="E93" s="600"/>
    </row>
    <row r="94" spans="1:5" ht="15" x14ac:dyDescent="0.2">
      <c r="B94" s="598"/>
      <c r="C94" s="584"/>
      <c r="D94" s="595"/>
      <c r="E94" s="595"/>
    </row>
    <row r="95" spans="1:5" x14ac:dyDescent="0.2">
      <c r="B95" s="598" t="s">
        <v>25</v>
      </c>
      <c r="C95" s="584"/>
      <c r="D95" s="589">
        <f>SUM(D90:D93)</f>
        <v>0</v>
      </c>
      <c r="E95" s="589">
        <f>SUM(E90:E93)</f>
        <v>0</v>
      </c>
    </row>
    <row r="96" spans="1:5" x14ac:dyDescent="0.2">
      <c r="C96" s="584"/>
      <c r="D96" s="601">
        <f>+(D23+D32)-D95</f>
        <v>0</v>
      </c>
      <c r="E96" s="601">
        <f>+(E23+E32)-E95</f>
        <v>0</v>
      </c>
    </row>
    <row r="98" spans="1:5" x14ac:dyDescent="0.2">
      <c r="A98" s="606" t="s">
        <v>199</v>
      </c>
      <c r="B98" s="642" t="s">
        <v>119</v>
      </c>
      <c r="C98" s="597"/>
      <c r="D98" s="588" t="s">
        <v>421</v>
      </c>
      <c r="E98" s="588" t="s">
        <v>437</v>
      </c>
    </row>
    <row r="99" spans="1:5" x14ac:dyDescent="0.2">
      <c r="B99" s="642"/>
    </row>
    <row r="100" spans="1:5" ht="15" x14ac:dyDescent="0.2">
      <c r="B100" s="590" t="s">
        <v>120</v>
      </c>
    </row>
    <row r="101" spans="1:5" ht="15.75" thickBot="1" x14ac:dyDescent="0.25">
      <c r="B101" s="590" t="s">
        <v>121</v>
      </c>
    </row>
    <row r="102" spans="1:5" ht="15.75" thickBot="1" x14ac:dyDescent="0.25">
      <c r="B102" s="590"/>
      <c r="D102" s="614">
        <f>+D101+D100</f>
        <v>0</v>
      </c>
      <c r="E102" s="614">
        <f>+E101+E100</f>
        <v>0</v>
      </c>
    </row>
    <row r="103" spans="1:5" ht="15" x14ac:dyDescent="0.2">
      <c r="B103" s="613" t="s">
        <v>129</v>
      </c>
      <c r="D103" s="603"/>
      <c r="E103" s="603"/>
    </row>
    <row r="104" spans="1:5" ht="15" x14ac:dyDescent="0.2">
      <c r="B104" s="590" t="s">
        <v>122</v>
      </c>
      <c r="D104" s="603"/>
      <c r="E104" s="603"/>
    </row>
    <row r="105" spans="1:5" ht="15" x14ac:dyDescent="0.2">
      <c r="B105" s="590" t="s">
        <v>123</v>
      </c>
      <c r="D105" s="603"/>
      <c r="E105" s="603"/>
    </row>
    <row r="106" spans="1:5" ht="15" x14ac:dyDescent="0.2">
      <c r="B106" s="590" t="s">
        <v>124</v>
      </c>
      <c r="D106" s="603"/>
      <c r="E106" s="603"/>
    </row>
    <row r="107" spans="1:5" ht="15.75" thickBot="1" x14ac:dyDescent="0.25">
      <c r="B107" s="590" t="s">
        <v>125</v>
      </c>
      <c r="D107" s="615"/>
      <c r="E107" s="615"/>
    </row>
    <row r="108" spans="1:5" ht="15" x14ac:dyDescent="0.2">
      <c r="B108" s="590"/>
      <c r="D108" s="616">
        <f>SUM(D104:D107)</f>
        <v>0</v>
      </c>
      <c r="E108" s="616">
        <f>SUM(E104:E107)</f>
        <v>0</v>
      </c>
    </row>
    <row r="109" spans="1:5" ht="15" x14ac:dyDescent="0.2">
      <c r="B109" s="598" t="s">
        <v>126</v>
      </c>
      <c r="D109" s="617">
        <f>-D23</f>
        <v>0</v>
      </c>
      <c r="E109" s="617">
        <f>-E23</f>
        <v>0</v>
      </c>
    </row>
    <row r="110" spans="1:5" ht="15" x14ac:dyDescent="0.2">
      <c r="B110" s="599" t="s">
        <v>127</v>
      </c>
      <c r="D110" s="618"/>
      <c r="E110" s="618"/>
    </row>
    <row r="111" spans="1:5" ht="15.75" thickBot="1" x14ac:dyDescent="0.25">
      <c r="B111" s="590"/>
      <c r="D111" s="615"/>
      <c r="E111" s="615"/>
    </row>
    <row r="112" spans="1:5" ht="15.75" thickBot="1" x14ac:dyDescent="0.25">
      <c r="B112" s="586" t="s">
        <v>128</v>
      </c>
      <c r="D112" s="619">
        <f>+D108+D109</f>
        <v>0</v>
      </c>
      <c r="E112" s="619">
        <f>+E108+E109</f>
        <v>0</v>
      </c>
    </row>
    <row r="113" spans="1:5" ht="15" thickTop="1" x14ac:dyDescent="0.2"/>
    <row r="114" spans="1:5" x14ac:dyDescent="0.2">
      <c r="D114" s="601">
        <f>+D102-D95</f>
        <v>0</v>
      </c>
      <c r="E114" s="601">
        <f>+E102-E95</f>
        <v>0</v>
      </c>
    </row>
    <row r="115" spans="1:5" x14ac:dyDescent="0.2">
      <c r="D115" s="601">
        <f>+D32-D112</f>
        <v>0</v>
      </c>
      <c r="E115" s="601">
        <f>+E32-E112</f>
        <v>0</v>
      </c>
    </row>
    <row r="118" spans="1:5" x14ac:dyDescent="0.2">
      <c r="A118" s="606" t="s">
        <v>200</v>
      </c>
      <c r="B118" s="598" t="s">
        <v>78</v>
      </c>
      <c r="C118" s="597"/>
      <c r="D118" s="588" t="s">
        <v>421</v>
      </c>
      <c r="E118" s="588" t="s">
        <v>437</v>
      </c>
    </row>
    <row r="119" spans="1:5" ht="15" x14ac:dyDescent="0.2">
      <c r="B119" s="599"/>
      <c r="C119" s="584"/>
      <c r="D119" s="603"/>
      <c r="E119" s="603"/>
    </row>
    <row r="120" spans="1:5" ht="15" x14ac:dyDescent="0.2">
      <c r="B120" s="599" t="s">
        <v>108</v>
      </c>
      <c r="C120" s="584"/>
      <c r="D120" s="595"/>
      <c r="E120" s="595"/>
    </row>
    <row r="121" spans="1:5" ht="15" x14ac:dyDescent="0.2">
      <c r="B121" s="599" t="s">
        <v>109</v>
      </c>
      <c r="C121" s="584"/>
      <c r="D121" s="595"/>
      <c r="E121" s="595"/>
    </row>
    <row r="122" spans="1:5" ht="15" x14ac:dyDescent="0.2">
      <c r="B122" s="599" t="s">
        <v>110</v>
      </c>
      <c r="C122" s="584"/>
    </row>
    <row r="123" spans="1:5" ht="15.75" thickBot="1" x14ac:dyDescent="0.25">
      <c r="B123" s="599" t="s">
        <v>81</v>
      </c>
      <c r="C123" s="584"/>
      <c r="D123" s="620"/>
      <c r="E123" s="620"/>
    </row>
    <row r="124" spans="1:5" ht="15" x14ac:dyDescent="0.2">
      <c r="B124" s="606" t="s">
        <v>322</v>
      </c>
      <c r="C124" s="584"/>
      <c r="D124" s="605">
        <f>SUM(D120:D123)</f>
        <v>0</v>
      </c>
      <c r="E124" s="605">
        <f>SUM(E120:E123)</f>
        <v>0</v>
      </c>
    </row>
    <row r="125" spans="1:5" ht="15" x14ac:dyDescent="0.2">
      <c r="B125" s="598"/>
      <c r="C125" s="584"/>
      <c r="D125" s="605"/>
      <c r="E125" s="605"/>
    </row>
    <row r="126" spans="1:5" ht="15.75" thickBot="1" x14ac:dyDescent="0.25">
      <c r="B126" s="599" t="s">
        <v>320</v>
      </c>
      <c r="C126" s="584"/>
      <c r="D126" s="600"/>
      <c r="E126" s="600"/>
    </row>
    <row r="127" spans="1:5" x14ac:dyDescent="0.2">
      <c r="C127" s="584"/>
    </row>
    <row r="128" spans="1:5" x14ac:dyDescent="0.2">
      <c r="B128" s="598" t="s">
        <v>321</v>
      </c>
      <c r="C128" s="584"/>
      <c r="D128" s="589">
        <f>SUM(D124:D127)</f>
        <v>0</v>
      </c>
      <c r="E128" s="589">
        <f>SUM(E124:E127)</f>
        <v>0</v>
      </c>
    </row>
    <row r="129" spans="1:5" x14ac:dyDescent="0.2">
      <c r="C129" s="584"/>
      <c r="D129" s="601">
        <f>+(D24+D33)-D128</f>
        <v>0</v>
      </c>
      <c r="E129" s="601">
        <f>+(E24+E33)-E128</f>
        <v>0</v>
      </c>
    </row>
    <row r="132" spans="1:5" x14ac:dyDescent="0.2">
      <c r="A132" s="606" t="s">
        <v>201</v>
      </c>
      <c r="B132" s="598" t="s">
        <v>78</v>
      </c>
      <c r="C132" s="597"/>
      <c r="D132" s="588" t="s">
        <v>421</v>
      </c>
      <c r="E132" s="588" t="s">
        <v>437</v>
      </c>
    </row>
    <row r="133" spans="1:5" ht="15" x14ac:dyDescent="0.2">
      <c r="B133" s="599"/>
      <c r="C133" s="584"/>
      <c r="D133" s="603"/>
      <c r="E133" s="603"/>
    </row>
    <row r="134" spans="1:5" ht="15" x14ac:dyDescent="0.2">
      <c r="B134" s="599" t="s">
        <v>292</v>
      </c>
      <c r="C134" s="584"/>
      <c r="D134" s="603"/>
      <c r="E134" s="603"/>
    </row>
    <row r="135" spans="1:5" ht="15" x14ac:dyDescent="0.2">
      <c r="B135" s="599" t="s">
        <v>296</v>
      </c>
      <c r="C135" s="584"/>
      <c r="D135" s="595"/>
      <c r="E135" s="595"/>
    </row>
    <row r="136" spans="1:5" ht="15.75" thickBot="1" x14ac:dyDescent="0.25">
      <c r="B136" s="599" t="s">
        <v>130</v>
      </c>
      <c r="C136" s="584"/>
      <c r="D136" s="600"/>
      <c r="E136" s="600"/>
    </row>
    <row r="137" spans="1:5" ht="15" x14ac:dyDescent="0.2">
      <c r="B137" s="599"/>
      <c r="C137" s="584"/>
    </row>
    <row r="138" spans="1:5" ht="15" x14ac:dyDescent="0.2">
      <c r="B138" s="598" t="s">
        <v>25</v>
      </c>
      <c r="C138" s="584"/>
      <c r="D138" s="595">
        <f>SUM(D134:D136)</f>
        <v>0</v>
      </c>
      <c r="E138" s="595">
        <f>SUM(E134:E136)</f>
        <v>0</v>
      </c>
    </row>
    <row r="139" spans="1:5" ht="15" x14ac:dyDescent="0.2">
      <c r="B139" s="599"/>
      <c r="C139" s="584"/>
      <c r="D139" s="601">
        <f>+D26-D138+D35</f>
        <v>0</v>
      </c>
      <c r="E139" s="601">
        <f>+E26-E138+E35</f>
        <v>0</v>
      </c>
    </row>
    <row r="140" spans="1:5" ht="15" x14ac:dyDescent="0.2">
      <c r="B140" s="599"/>
      <c r="C140" s="584"/>
      <c r="D140" s="595"/>
      <c r="E140" s="595"/>
    </row>
    <row r="141" spans="1:5" ht="15" x14ac:dyDescent="0.2">
      <c r="B141" s="599"/>
      <c r="C141" s="584"/>
      <c r="D141" s="595"/>
      <c r="E141" s="595"/>
    </row>
    <row r="142" spans="1:5" x14ac:dyDescent="0.2">
      <c r="A142" s="606" t="s">
        <v>202</v>
      </c>
      <c r="B142" s="598" t="s">
        <v>78</v>
      </c>
      <c r="C142" s="597"/>
      <c r="D142" s="588" t="s">
        <v>421</v>
      </c>
      <c r="E142" s="588" t="s">
        <v>437</v>
      </c>
    </row>
    <row r="143" spans="1:5" x14ac:dyDescent="0.2">
      <c r="B143" s="598"/>
      <c r="C143" s="597"/>
      <c r="D143" s="588"/>
      <c r="E143" s="588"/>
    </row>
    <row r="144" spans="1:5" ht="16.5" customHeight="1" x14ac:dyDescent="0.2">
      <c r="B144" s="599" t="s">
        <v>297</v>
      </c>
      <c r="C144" s="584"/>
    </row>
    <row r="145" spans="1:5" ht="15.75" thickBot="1" x14ac:dyDescent="0.25">
      <c r="B145" s="599" t="s">
        <v>228</v>
      </c>
      <c r="C145" s="584"/>
      <c r="D145" s="615"/>
      <c r="E145" s="615"/>
    </row>
    <row r="146" spans="1:5" x14ac:dyDescent="0.2">
      <c r="B146" s="598" t="s">
        <v>298</v>
      </c>
      <c r="C146" s="584"/>
      <c r="D146" s="621">
        <f>SUM(D144:D145)</f>
        <v>0</v>
      </c>
      <c r="E146" s="621">
        <f>SUM(E144:E145)</f>
        <v>0</v>
      </c>
    </row>
    <row r="147" spans="1:5" ht="15" x14ac:dyDescent="0.2">
      <c r="B147" s="622"/>
      <c r="C147" s="584"/>
      <c r="D147" s="621"/>
      <c r="E147" s="621"/>
    </row>
    <row r="148" spans="1:5" ht="15" x14ac:dyDescent="0.2">
      <c r="B148" s="599" t="s">
        <v>299</v>
      </c>
      <c r="C148" s="584"/>
      <c r="D148" s="595"/>
      <c r="E148" s="595"/>
    </row>
    <row r="149" spans="1:5" ht="15" x14ac:dyDescent="0.2">
      <c r="B149" s="599" t="s">
        <v>92</v>
      </c>
      <c r="C149" s="584"/>
      <c r="D149" s="595"/>
      <c r="E149" s="595"/>
    </row>
    <row r="150" spans="1:5" ht="15" x14ac:dyDescent="0.2">
      <c r="B150" s="599" t="s">
        <v>131</v>
      </c>
      <c r="C150" s="584"/>
      <c r="D150" s="595"/>
      <c r="E150" s="595"/>
    </row>
    <row r="151" spans="1:5" ht="15" x14ac:dyDescent="0.2">
      <c r="B151" s="599" t="s">
        <v>132</v>
      </c>
      <c r="C151" s="584"/>
      <c r="D151" s="595"/>
      <c r="E151" s="595"/>
    </row>
    <row r="152" spans="1:5" ht="15" x14ac:dyDescent="0.2">
      <c r="B152" s="599" t="s">
        <v>229</v>
      </c>
    </row>
    <row r="153" spans="1:5" ht="15.75" thickBot="1" x14ac:dyDescent="0.25">
      <c r="B153" s="599" t="s">
        <v>228</v>
      </c>
      <c r="D153" s="615"/>
      <c r="E153" s="615"/>
    </row>
    <row r="154" spans="1:5" ht="17.25" customHeight="1" x14ac:dyDescent="0.2">
      <c r="B154" s="598" t="s">
        <v>295</v>
      </c>
      <c r="D154" s="621">
        <f>SUM(D148:D153)</f>
        <v>0</v>
      </c>
      <c r="E154" s="621">
        <f>SUM(E148:E153)</f>
        <v>0</v>
      </c>
    </row>
    <row r="155" spans="1:5" ht="17.25" customHeight="1" thickBot="1" x14ac:dyDescent="0.25">
      <c r="B155" s="598"/>
      <c r="D155" s="623"/>
      <c r="E155" s="623"/>
    </row>
    <row r="156" spans="1:5" ht="17.25" customHeight="1" x14ac:dyDescent="0.2">
      <c r="B156" s="598" t="s">
        <v>25</v>
      </c>
      <c r="D156" s="621">
        <f>+D154+D146</f>
        <v>0</v>
      </c>
      <c r="E156" s="621">
        <f>+E154+E146</f>
        <v>0</v>
      </c>
    </row>
    <row r="157" spans="1:5" ht="17.25" customHeight="1" x14ac:dyDescent="0.2">
      <c r="B157" s="598"/>
      <c r="D157" s="601">
        <f>+D156-D27-D36</f>
        <v>0</v>
      </c>
      <c r="E157" s="601">
        <f>+E156-E27-E36</f>
        <v>0</v>
      </c>
    </row>
    <row r="159" spans="1:5" x14ac:dyDescent="0.2">
      <c r="A159" s="606" t="s">
        <v>293</v>
      </c>
      <c r="B159" s="598" t="s">
        <v>78</v>
      </c>
      <c r="C159" s="597"/>
      <c r="D159" s="588" t="s">
        <v>421</v>
      </c>
      <c r="E159" s="588" t="s">
        <v>437</v>
      </c>
    </row>
    <row r="160" spans="1:5" ht="15" x14ac:dyDescent="0.2">
      <c r="B160" s="599"/>
      <c r="C160" s="584"/>
      <c r="D160" s="603"/>
      <c r="E160" s="603"/>
    </row>
    <row r="161" spans="1:5" ht="15" x14ac:dyDescent="0.2">
      <c r="B161" s="599" t="s">
        <v>135</v>
      </c>
      <c r="C161" s="584"/>
      <c r="D161" s="595"/>
      <c r="E161" s="595"/>
    </row>
    <row r="162" spans="1:5" ht="15" x14ac:dyDescent="0.2">
      <c r="B162" s="599" t="s">
        <v>133</v>
      </c>
      <c r="C162" s="584"/>
      <c r="D162" s="595"/>
      <c r="E162" s="595"/>
    </row>
    <row r="163" spans="1:5" ht="15" x14ac:dyDescent="0.2">
      <c r="B163" s="599" t="s">
        <v>134</v>
      </c>
      <c r="C163" s="584"/>
      <c r="D163" s="595"/>
      <c r="E163" s="595"/>
    </row>
    <row r="164" spans="1:5" ht="15" x14ac:dyDescent="0.2">
      <c r="B164" s="599" t="s">
        <v>81</v>
      </c>
      <c r="C164" s="584"/>
      <c r="D164" s="595"/>
      <c r="E164" s="595"/>
    </row>
    <row r="165" spans="1:5" ht="15.75" thickBot="1" x14ac:dyDescent="0.25">
      <c r="B165" s="599" t="s">
        <v>136</v>
      </c>
      <c r="C165" s="584"/>
      <c r="D165" s="600"/>
      <c r="E165" s="600"/>
    </row>
    <row r="166" spans="1:5" ht="15" x14ac:dyDescent="0.2">
      <c r="B166" s="598"/>
      <c r="C166" s="584"/>
      <c r="D166" s="595"/>
      <c r="E166" s="595"/>
    </row>
    <row r="167" spans="1:5" x14ac:dyDescent="0.2">
      <c r="B167" s="598" t="s">
        <v>25</v>
      </c>
      <c r="C167" s="584"/>
      <c r="D167" s="589">
        <f>SUM(D161:D165)</f>
        <v>0</v>
      </c>
      <c r="E167" s="589">
        <f>SUM(E161:E165)</f>
        <v>0</v>
      </c>
    </row>
    <row r="168" spans="1:5" x14ac:dyDescent="0.2">
      <c r="C168" s="584"/>
      <c r="D168" s="601">
        <f>+D28+D37-D167</f>
        <v>0</v>
      </c>
      <c r="E168" s="601">
        <f>+E28+E37-E167</f>
        <v>0</v>
      </c>
    </row>
    <row r="171" spans="1:5" x14ac:dyDescent="0.2">
      <c r="A171" s="606" t="s">
        <v>294</v>
      </c>
      <c r="B171" s="624" t="s">
        <v>137</v>
      </c>
      <c r="C171" s="597"/>
      <c r="D171" s="588" t="s">
        <v>421</v>
      </c>
      <c r="E171" s="588" t="s">
        <v>437</v>
      </c>
    </row>
    <row r="172" spans="1:5" ht="15" x14ac:dyDescent="0.2">
      <c r="B172" s="599"/>
      <c r="C172" s="584"/>
      <c r="D172" s="603"/>
      <c r="E172" s="603"/>
    </row>
    <row r="173" spans="1:5" ht="15" x14ac:dyDescent="0.25">
      <c r="B173" s="583" t="s">
        <v>138</v>
      </c>
      <c r="C173" s="584"/>
      <c r="D173" s="595"/>
      <c r="E173" s="595"/>
    </row>
    <row r="174" spans="1:5" ht="15" x14ac:dyDescent="0.25">
      <c r="B174" s="583" t="s">
        <v>139</v>
      </c>
      <c r="C174" s="584"/>
      <c r="D174" s="595"/>
      <c r="E174" s="595"/>
    </row>
    <row r="175" spans="1:5" ht="15" x14ac:dyDescent="0.25">
      <c r="B175" s="583" t="s">
        <v>140</v>
      </c>
      <c r="C175" s="584"/>
      <c r="D175" s="595"/>
      <c r="E175" s="595"/>
    </row>
    <row r="176" spans="1:5" ht="15.75" thickBot="1" x14ac:dyDescent="0.25">
      <c r="B176" s="599" t="s">
        <v>81</v>
      </c>
      <c r="C176" s="584"/>
      <c r="D176" s="600"/>
      <c r="E176" s="600"/>
    </row>
    <row r="177" spans="1:5" ht="15" x14ac:dyDescent="0.2">
      <c r="B177" s="598"/>
      <c r="C177" s="584"/>
      <c r="D177" s="595"/>
      <c r="E177" s="595"/>
    </row>
    <row r="178" spans="1:5" x14ac:dyDescent="0.2">
      <c r="B178" s="598" t="s">
        <v>25</v>
      </c>
      <c r="C178" s="584"/>
      <c r="D178" s="589">
        <f>SUM(D173:D176)</f>
        <v>0</v>
      </c>
      <c r="E178" s="589">
        <f>SUM(E173:E176)</f>
        <v>0</v>
      </c>
    </row>
    <row r="179" spans="1:5" ht="15" x14ac:dyDescent="0.25">
      <c r="B179" s="583"/>
      <c r="C179" s="584"/>
      <c r="D179" s="601">
        <f>+D7-D178</f>
        <v>0</v>
      </c>
      <c r="E179" s="601">
        <f>+E7-E178</f>
        <v>0</v>
      </c>
    </row>
    <row r="180" spans="1:5" ht="15" x14ac:dyDescent="0.25">
      <c r="B180" s="583"/>
    </row>
    <row r="181" spans="1:5" ht="15" x14ac:dyDescent="0.25">
      <c r="B181" s="583"/>
    </row>
    <row r="182" spans="1:5" x14ac:dyDescent="0.2">
      <c r="A182" s="606" t="s">
        <v>294</v>
      </c>
      <c r="B182" s="624" t="s">
        <v>141</v>
      </c>
      <c r="C182" s="597"/>
      <c r="D182" s="588" t="s">
        <v>421</v>
      </c>
      <c r="E182" s="588" t="s">
        <v>437</v>
      </c>
    </row>
    <row r="183" spans="1:5" ht="15" x14ac:dyDescent="0.2">
      <c r="B183" s="599"/>
      <c r="C183" s="584"/>
      <c r="D183" s="603"/>
      <c r="E183" s="603"/>
    </row>
    <row r="184" spans="1:5" ht="15" x14ac:dyDescent="0.25">
      <c r="B184" s="583" t="s">
        <v>138</v>
      </c>
      <c r="C184" s="584"/>
      <c r="D184" s="595"/>
      <c r="E184" s="595"/>
    </row>
    <row r="185" spans="1:5" ht="15" x14ac:dyDescent="0.25">
      <c r="B185" s="583" t="s">
        <v>139</v>
      </c>
      <c r="C185" s="584"/>
      <c r="D185" s="595"/>
      <c r="E185" s="595"/>
    </row>
    <row r="186" spans="1:5" ht="15" x14ac:dyDescent="0.25">
      <c r="B186" s="583" t="s">
        <v>140</v>
      </c>
      <c r="C186" s="584"/>
      <c r="D186" s="595"/>
      <c r="E186" s="595"/>
    </row>
    <row r="187" spans="1:5" ht="15.75" thickBot="1" x14ac:dyDescent="0.25">
      <c r="B187" s="599" t="s">
        <v>81</v>
      </c>
      <c r="C187" s="584"/>
      <c r="D187" s="600"/>
      <c r="E187" s="600"/>
    </row>
    <row r="188" spans="1:5" ht="15" x14ac:dyDescent="0.2">
      <c r="B188" s="598"/>
      <c r="C188" s="584"/>
      <c r="D188" s="595"/>
      <c r="E188" s="595"/>
    </row>
    <row r="189" spans="1:5" x14ac:dyDescent="0.2">
      <c r="B189" s="598" t="s">
        <v>25</v>
      </c>
      <c r="C189" s="584"/>
      <c r="D189" s="589">
        <f>SUM(D184:D187)</f>
        <v>0</v>
      </c>
      <c r="E189" s="589">
        <f>SUM(E184:E187)</f>
        <v>0</v>
      </c>
    </row>
    <row r="190" spans="1:5" x14ac:dyDescent="0.2">
      <c r="C190" s="584"/>
      <c r="D190" s="601">
        <f>+D25+D34-D189</f>
        <v>0</v>
      </c>
      <c r="E190" s="601">
        <f>+E25+E34-E189</f>
        <v>0</v>
      </c>
    </row>
    <row r="193" spans="1:5" x14ac:dyDescent="0.2">
      <c r="A193" s="606" t="s">
        <v>294</v>
      </c>
      <c r="B193" s="642" t="s">
        <v>142</v>
      </c>
      <c r="C193" s="597"/>
      <c r="D193" s="588" t="s">
        <v>421</v>
      </c>
      <c r="E193" s="588" t="s">
        <v>437</v>
      </c>
    </row>
    <row r="194" spans="1:5" x14ac:dyDescent="0.2">
      <c r="B194" s="642"/>
    </row>
    <row r="195" spans="1:5" ht="15" x14ac:dyDescent="0.2">
      <c r="B195" s="590" t="s">
        <v>143</v>
      </c>
    </row>
    <row r="196" spans="1:5" ht="15.75" thickBot="1" x14ac:dyDescent="0.25">
      <c r="B196" s="590" t="s">
        <v>203</v>
      </c>
    </row>
    <row r="197" spans="1:5" ht="15.75" thickBot="1" x14ac:dyDescent="0.25">
      <c r="B197" s="590"/>
      <c r="D197" s="614">
        <f>+D196+D195</f>
        <v>0</v>
      </c>
      <c r="E197" s="614">
        <f>+E196+E195</f>
        <v>0</v>
      </c>
    </row>
    <row r="198" spans="1:5" ht="15" x14ac:dyDescent="0.2">
      <c r="B198" s="613" t="s">
        <v>144</v>
      </c>
      <c r="D198" s="603"/>
      <c r="E198" s="603"/>
    </row>
    <row r="199" spans="1:5" ht="15" x14ac:dyDescent="0.2">
      <c r="B199" s="590" t="s">
        <v>122</v>
      </c>
      <c r="D199" s="603"/>
      <c r="E199" s="603"/>
    </row>
    <row r="200" spans="1:5" ht="15" x14ac:dyDescent="0.2">
      <c r="B200" s="590" t="s">
        <v>123</v>
      </c>
      <c r="D200" s="603"/>
      <c r="E200" s="603"/>
    </row>
    <row r="201" spans="1:5" ht="15" x14ac:dyDescent="0.2">
      <c r="B201" s="590" t="s">
        <v>124</v>
      </c>
      <c r="D201" s="603"/>
      <c r="E201" s="603"/>
    </row>
    <row r="202" spans="1:5" ht="15.75" thickBot="1" x14ac:dyDescent="0.25">
      <c r="B202" s="590" t="s">
        <v>125</v>
      </c>
      <c r="D202" s="615"/>
      <c r="E202" s="615"/>
    </row>
    <row r="203" spans="1:5" ht="15" x14ac:dyDescent="0.2">
      <c r="B203" s="590"/>
      <c r="D203" s="616">
        <f>SUM(D199:D202)</f>
        <v>0</v>
      </c>
      <c r="E203" s="616">
        <f>SUM(E199:E202)</f>
        <v>0</v>
      </c>
    </row>
    <row r="204" spans="1:5" ht="15" x14ac:dyDescent="0.2">
      <c r="B204" s="598" t="s">
        <v>126</v>
      </c>
      <c r="D204" s="617">
        <f>-D25</f>
        <v>0</v>
      </c>
      <c r="E204" s="617">
        <f>-E25</f>
        <v>0</v>
      </c>
    </row>
    <row r="205" spans="1:5" ht="15" x14ac:dyDescent="0.2">
      <c r="B205" s="599" t="s">
        <v>127</v>
      </c>
      <c r="D205" s="618"/>
      <c r="E205" s="618"/>
    </row>
    <row r="206" spans="1:5" ht="15.75" thickBot="1" x14ac:dyDescent="0.25">
      <c r="B206" s="590"/>
      <c r="D206" s="615"/>
      <c r="E206" s="615"/>
    </row>
    <row r="207" spans="1:5" ht="15.75" thickBot="1" x14ac:dyDescent="0.25">
      <c r="B207" s="586" t="s">
        <v>128</v>
      </c>
      <c r="D207" s="619">
        <f>+D203+D204</f>
        <v>0</v>
      </c>
      <c r="E207" s="619">
        <f>+E203+E204</f>
        <v>0</v>
      </c>
    </row>
    <row r="208" spans="1:5" ht="15" thickTop="1" x14ac:dyDescent="0.2"/>
    <row r="209" spans="4:5" x14ac:dyDescent="0.2">
      <c r="D209" s="601">
        <f>+D197-D190</f>
        <v>0</v>
      </c>
      <c r="E209" s="601">
        <f>+E197-E190</f>
        <v>0</v>
      </c>
    </row>
    <row r="210" spans="4:5" x14ac:dyDescent="0.2">
      <c r="D210" s="601">
        <f>+D34-D207</f>
        <v>0</v>
      </c>
      <c r="E210" s="601">
        <f>+E34-E207</f>
        <v>0</v>
      </c>
    </row>
  </sheetData>
  <mergeCells count="2">
    <mergeCell ref="B98:B99"/>
    <mergeCell ref="B193:B194"/>
  </mergeCells>
  <pageMargins left="0.5" right="0.7" top="0.75" bottom="0.75" header="0.3" footer="0.3"/>
  <pageSetup paperSize="9" scale="87" orientation="portrait" r:id="rId1"/>
  <rowBreaks count="1" manualBreakCount="1">
    <brk id="50"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B2:E48"/>
  <sheetViews>
    <sheetView zoomScaleNormal="100" workbookViewId="0">
      <selection activeCell="B2" sqref="B2"/>
    </sheetView>
  </sheetViews>
  <sheetFormatPr defaultRowHeight="12.75" x14ac:dyDescent="0.2"/>
  <cols>
    <col min="1" max="2" width="9.140625" style="1"/>
    <col min="3" max="3" width="63.42578125" style="1" customWidth="1"/>
    <col min="4" max="5" width="14.7109375" style="1" customWidth="1"/>
    <col min="6" max="16384" width="9.140625" style="1"/>
  </cols>
  <sheetData>
    <row r="2" spans="2:5" ht="14.25" x14ac:dyDescent="0.2">
      <c r="B2" s="641" t="s">
        <v>506</v>
      </c>
    </row>
    <row r="3" spans="2:5" ht="14.25" x14ac:dyDescent="0.2">
      <c r="B3" s="567"/>
    </row>
    <row r="4" spans="2:5" ht="14.25" x14ac:dyDescent="0.2">
      <c r="B4" s="212"/>
      <c r="C4" s="212"/>
      <c r="D4" s="213">
        <v>2016</v>
      </c>
      <c r="E4" s="213">
        <v>2017</v>
      </c>
    </row>
    <row r="5" spans="2:5" ht="14.25" x14ac:dyDescent="0.2">
      <c r="B5" s="212"/>
      <c r="C5" s="212"/>
      <c r="D5" s="213"/>
      <c r="E5" s="213"/>
    </row>
    <row r="6" spans="2:5" ht="14.25" x14ac:dyDescent="0.2">
      <c r="B6" s="646" t="s">
        <v>145</v>
      </c>
      <c r="C6" s="646"/>
      <c r="D6" s="215"/>
      <c r="E6" s="577"/>
    </row>
    <row r="7" spans="2:5" ht="15" x14ac:dyDescent="0.2">
      <c r="B7" s="648"/>
      <c r="C7" s="648"/>
      <c r="D7" s="215"/>
      <c r="E7" s="577"/>
    </row>
    <row r="8" spans="2:5" ht="15" x14ac:dyDescent="0.2">
      <c r="B8" s="212"/>
      <c r="C8" s="220" t="s">
        <v>146</v>
      </c>
      <c r="D8" s="215"/>
      <c r="E8" s="577"/>
    </row>
    <row r="9" spans="2:5" ht="15" x14ac:dyDescent="0.2">
      <c r="B9" s="212"/>
      <c r="C9" s="220" t="s">
        <v>147</v>
      </c>
      <c r="D9" s="215"/>
      <c r="E9" s="577"/>
    </row>
    <row r="10" spans="2:5" ht="15" x14ac:dyDescent="0.2">
      <c r="B10" s="212"/>
      <c r="C10" s="220" t="s">
        <v>148</v>
      </c>
      <c r="D10" s="215"/>
      <c r="E10" s="577"/>
    </row>
    <row r="11" spans="2:5" ht="15" x14ac:dyDescent="0.2">
      <c r="B11" s="212"/>
      <c r="C11" s="220" t="s">
        <v>149</v>
      </c>
      <c r="D11" s="215"/>
      <c r="E11" s="577"/>
    </row>
    <row r="12" spans="2:5" ht="15" x14ac:dyDescent="0.2">
      <c r="B12" s="212"/>
      <c r="C12" s="220" t="s">
        <v>349</v>
      </c>
      <c r="D12" s="215"/>
      <c r="E12" s="577"/>
    </row>
    <row r="13" spans="2:5" ht="15" customHeight="1" x14ac:dyDescent="0.2">
      <c r="B13" s="579"/>
      <c r="C13" s="566" t="s">
        <v>445</v>
      </c>
      <c r="D13" s="578"/>
      <c r="E13" s="578"/>
    </row>
    <row r="14" spans="2:5" ht="15.75" thickBot="1" x14ac:dyDescent="0.25">
      <c r="B14" s="212"/>
      <c r="C14" s="220" t="s">
        <v>150</v>
      </c>
      <c r="D14" s="217"/>
      <c r="E14" s="217"/>
    </row>
    <row r="15" spans="2:5" ht="15" x14ac:dyDescent="0.2">
      <c r="B15" s="647"/>
      <c r="C15" s="647"/>
      <c r="D15" s="214">
        <f>SUM(D8:D14)</f>
        <v>0</v>
      </c>
      <c r="E15" s="214">
        <f>SUM(E8:E14)</f>
        <v>0</v>
      </c>
    </row>
    <row r="16" spans="2:5" ht="15" x14ac:dyDescent="0.2">
      <c r="B16" s="212"/>
      <c r="C16" s="220" t="s">
        <v>151</v>
      </c>
      <c r="D16" s="215"/>
      <c r="E16" s="577"/>
    </row>
    <row r="17" spans="2:5" ht="15" x14ac:dyDescent="0.2">
      <c r="B17" s="212"/>
      <c r="C17" s="220" t="s">
        <v>152</v>
      </c>
      <c r="D17" s="215"/>
      <c r="E17" s="577"/>
    </row>
    <row r="18" spans="2:5" ht="15.75" thickBot="1" x14ac:dyDescent="0.25">
      <c r="B18" s="212"/>
      <c r="C18" s="220" t="s">
        <v>153</v>
      </c>
      <c r="D18" s="217"/>
      <c r="E18" s="217"/>
    </row>
    <row r="19" spans="2:5" ht="15.75" thickBot="1" x14ac:dyDescent="0.25">
      <c r="B19" s="647"/>
      <c r="C19" s="647"/>
      <c r="D19" s="218">
        <f>SUM(D16:D18)</f>
        <v>0</v>
      </c>
      <c r="E19" s="218">
        <f>SUM(E16:E18)</f>
        <v>0</v>
      </c>
    </row>
    <row r="20" spans="2:5" ht="15" thickBot="1" x14ac:dyDescent="0.25">
      <c r="B20" s="646" t="s">
        <v>154</v>
      </c>
      <c r="C20" s="646"/>
      <c r="D20" s="218">
        <f>+D19+D15</f>
        <v>0</v>
      </c>
      <c r="E20" s="218">
        <f>+E19+E15</f>
        <v>0</v>
      </c>
    </row>
    <row r="21" spans="2:5" ht="14.25" x14ac:dyDescent="0.2">
      <c r="B21" s="646"/>
      <c r="C21" s="646"/>
      <c r="D21" s="215"/>
      <c r="E21" s="577"/>
    </row>
    <row r="22" spans="2:5" ht="15" thickBot="1" x14ac:dyDescent="0.25">
      <c r="B22" s="646"/>
      <c r="C22" s="646"/>
      <c r="D22" s="217"/>
      <c r="E22" s="217"/>
    </row>
    <row r="23" spans="2:5" ht="15" thickBot="1" x14ac:dyDescent="0.25">
      <c r="B23" s="646" t="s">
        <v>155</v>
      </c>
      <c r="C23" s="646"/>
      <c r="D23" s="217"/>
      <c r="E23" s="217"/>
    </row>
    <row r="24" spans="2:5" ht="14.25" x14ac:dyDescent="0.2">
      <c r="B24" s="646"/>
      <c r="C24" s="646"/>
      <c r="D24" s="644"/>
      <c r="E24" s="644"/>
    </row>
    <row r="25" spans="2:5" ht="14.25" x14ac:dyDescent="0.2">
      <c r="B25" s="646" t="s">
        <v>156</v>
      </c>
      <c r="C25" s="646"/>
      <c r="D25" s="645"/>
      <c r="E25" s="645"/>
    </row>
    <row r="26" spans="2:5" ht="15" x14ac:dyDescent="0.2">
      <c r="B26" s="647"/>
      <c r="C26" s="647"/>
      <c r="D26" s="215"/>
      <c r="E26" s="577"/>
    </row>
    <row r="27" spans="2:5" ht="15" x14ac:dyDescent="0.2">
      <c r="B27" s="212"/>
      <c r="C27" s="568" t="s">
        <v>209</v>
      </c>
      <c r="D27" s="215"/>
      <c r="E27" s="577"/>
    </row>
    <row r="28" spans="2:5" ht="15" x14ac:dyDescent="0.2">
      <c r="B28" s="212"/>
      <c r="C28" s="568" t="s">
        <v>210</v>
      </c>
      <c r="D28" s="215"/>
      <c r="E28" s="577"/>
    </row>
    <row r="29" spans="2:5" ht="15" x14ac:dyDescent="0.2">
      <c r="B29" s="212"/>
      <c r="C29" s="568" t="s">
        <v>211</v>
      </c>
      <c r="D29" s="215"/>
      <c r="E29" s="577"/>
    </row>
    <row r="30" spans="2:5" ht="20.25" customHeight="1" x14ac:dyDescent="0.2">
      <c r="B30" s="216"/>
      <c r="C30" s="568" t="s">
        <v>213</v>
      </c>
      <c r="D30" s="215"/>
      <c r="E30" s="577"/>
    </row>
    <row r="31" spans="2:5" ht="15" x14ac:dyDescent="0.2">
      <c r="B31" s="212"/>
      <c r="C31" s="568" t="s">
        <v>212</v>
      </c>
      <c r="D31" s="215"/>
      <c r="E31" s="577"/>
    </row>
    <row r="32" spans="2:5" ht="18.75" customHeight="1" x14ac:dyDescent="0.2">
      <c r="B32" s="212"/>
      <c r="C32" s="568" t="s">
        <v>214</v>
      </c>
      <c r="D32" s="215"/>
      <c r="E32" s="577"/>
    </row>
    <row r="33" spans="2:5" ht="15.75" thickBot="1" x14ac:dyDescent="0.25">
      <c r="B33" s="212"/>
      <c r="C33" s="569" t="s">
        <v>221</v>
      </c>
      <c r="D33" s="217"/>
      <c r="E33" s="217"/>
    </row>
    <row r="34" spans="2:5" ht="15" thickBot="1" x14ac:dyDescent="0.25">
      <c r="B34" s="646" t="s">
        <v>157</v>
      </c>
      <c r="C34" s="646"/>
      <c r="D34" s="218">
        <f>SUM(D27:D32)</f>
        <v>0</v>
      </c>
      <c r="E34" s="218">
        <f>SUM(E27:E32)</f>
        <v>0</v>
      </c>
    </row>
    <row r="35" spans="2:5" ht="14.25" x14ac:dyDescent="0.2">
      <c r="B35" s="646"/>
      <c r="C35" s="646"/>
      <c r="D35" s="215"/>
      <c r="E35" s="577"/>
    </row>
    <row r="36" spans="2:5" ht="14.25" x14ac:dyDescent="0.2">
      <c r="B36" s="646" t="s">
        <v>158</v>
      </c>
      <c r="C36" s="646"/>
      <c r="D36" s="215"/>
      <c r="E36" s="577"/>
    </row>
    <row r="37" spans="2:5" ht="15" x14ac:dyDescent="0.2">
      <c r="B37" s="212"/>
      <c r="C37" s="568" t="s">
        <v>215</v>
      </c>
      <c r="D37" s="215"/>
      <c r="E37" s="577"/>
    </row>
    <row r="38" spans="2:5" ht="15" x14ac:dyDescent="0.2">
      <c r="B38" s="212"/>
      <c r="C38" s="568" t="s">
        <v>219</v>
      </c>
      <c r="D38" s="215"/>
      <c r="E38" s="577"/>
    </row>
    <row r="39" spans="2:5" ht="15" x14ac:dyDescent="0.2">
      <c r="B39" s="212"/>
      <c r="C39" s="568" t="s">
        <v>217</v>
      </c>
      <c r="D39" s="215"/>
      <c r="E39" s="577"/>
    </row>
    <row r="40" spans="2:5" ht="30" x14ac:dyDescent="0.2">
      <c r="B40" s="212"/>
      <c r="C40" s="568" t="s">
        <v>216</v>
      </c>
      <c r="D40" s="215"/>
      <c r="E40" s="577"/>
    </row>
    <row r="41" spans="2:5" ht="30" x14ac:dyDescent="0.2">
      <c r="B41" s="212"/>
      <c r="C41" s="568" t="s">
        <v>218</v>
      </c>
      <c r="D41" s="215"/>
      <c r="E41" s="577"/>
    </row>
    <row r="42" spans="2:5" ht="15.75" thickBot="1" x14ac:dyDescent="0.25">
      <c r="B42" s="212"/>
      <c r="C42" s="569" t="s">
        <v>220</v>
      </c>
      <c r="D42" s="217"/>
      <c r="E42" s="217"/>
    </row>
    <row r="43" spans="2:5" ht="15" thickBot="1" x14ac:dyDescent="0.25">
      <c r="B43" s="646" t="s">
        <v>159</v>
      </c>
      <c r="C43" s="646"/>
      <c r="D43" s="218">
        <f>SUM(D37:D41)</f>
        <v>0</v>
      </c>
      <c r="E43" s="218">
        <f>SUM(E37:E41)</f>
        <v>0</v>
      </c>
    </row>
    <row r="44" spans="2:5" ht="14.25" x14ac:dyDescent="0.2">
      <c r="B44" s="212"/>
      <c r="C44" s="212"/>
      <c r="D44" s="215"/>
      <c r="E44" s="577"/>
    </row>
    <row r="45" spans="2:5" ht="14.25" x14ac:dyDescent="0.2">
      <c r="B45" s="212"/>
      <c r="C45" s="212" t="s">
        <v>160</v>
      </c>
      <c r="D45" s="214">
        <f>+D43+D34+D20+D23</f>
        <v>0</v>
      </c>
      <c r="E45" s="214">
        <f>+E43+E34+E20+E23</f>
        <v>0</v>
      </c>
    </row>
    <row r="46" spans="2:5" ht="14.25" x14ac:dyDescent="0.2">
      <c r="B46" s="212"/>
      <c r="C46" s="212" t="s">
        <v>161</v>
      </c>
      <c r="D46" s="215">
        <v>0</v>
      </c>
      <c r="E46" s="577">
        <f>+D47</f>
        <v>0</v>
      </c>
    </row>
    <row r="47" spans="2:5" ht="15" thickBot="1" x14ac:dyDescent="0.25">
      <c r="B47" s="643" t="s">
        <v>162</v>
      </c>
      <c r="C47" s="643"/>
      <c r="D47" s="219">
        <f>+D46+D45</f>
        <v>0</v>
      </c>
      <c r="E47" s="219">
        <f>+E46+E45</f>
        <v>0</v>
      </c>
    </row>
    <row r="48" spans="2:5" ht="13.5" thickTop="1" x14ac:dyDescent="0.2">
      <c r="D48" s="570">
        <f>+D47-BS!D5</f>
        <v>0</v>
      </c>
      <c r="E48" s="570">
        <f>+E47-BS!E5</f>
        <v>0</v>
      </c>
    </row>
  </sheetData>
  <mergeCells count="17">
    <mergeCell ref="E24:E25"/>
    <mergeCell ref="B23:C23"/>
    <mergeCell ref="B24:C24"/>
    <mergeCell ref="B25:C25"/>
    <mergeCell ref="B6:C6"/>
    <mergeCell ref="B7:C7"/>
    <mergeCell ref="B15:C15"/>
    <mergeCell ref="B19:C19"/>
    <mergeCell ref="B20:C20"/>
    <mergeCell ref="B21:C22"/>
    <mergeCell ref="B47:C47"/>
    <mergeCell ref="D24:D25"/>
    <mergeCell ref="B34:C34"/>
    <mergeCell ref="B35:C35"/>
    <mergeCell ref="B36:C36"/>
    <mergeCell ref="B43:C43"/>
    <mergeCell ref="B26:C26"/>
  </mergeCells>
  <pageMargins left="0.7" right="0.59" top="0.75" bottom="0.75" header="0.3" footer="0.3"/>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34"/>
  <sheetViews>
    <sheetView zoomScaleNormal="100" workbookViewId="0">
      <pane xSplit="2" ySplit="6" topLeftCell="C7" activePane="bottomRight" state="frozen"/>
      <selection activeCell="D47" sqref="D47"/>
      <selection pane="topRight" activeCell="D47" sqref="D47"/>
      <selection pane="bottomLeft" activeCell="D47" sqref="D47"/>
      <selection pane="bottomRight" activeCell="D29" sqref="D29"/>
    </sheetView>
  </sheetViews>
  <sheetFormatPr defaultRowHeight="12.75" x14ac:dyDescent="0.2"/>
  <cols>
    <col min="1" max="1" width="9.85546875" style="77" customWidth="1"/>
    <col min="2" max="2" width="16.7109375" style="77" customWidth="1"/>
    <col min="3" max="3" width="14.42578125" style="77" bestFit="1" customWidth="1"/>
    <col min="4" max="4" width="17" style="77" bestFit="1" customWidth="1"/>
    <col min="5" max="5" width="11.85546875" style="77" customWidth="1"/>
    <col min="6" max="6" width="14.7109375" style="77" bestFit="1" customWidth="1"/>
    <col min="7" max="7" width="12.42578125" style="77" customWidth="1"/>
    <col min="8" max="8" width="13.42578125" style="77" customWidth="1"/>
    <col min="9" max="16384" width="9.140625" style="77"/>
  </cols>
  <sheetData>
    <row r="1" spans="2:8" ht="15.75" x14ac:dyDescent="0.25">
      <c r="B1" s="195" t="s">
        <v>256</v>
      </c>
    </row>
    <row r="2" spans="2:8" ht="13.5" thickBot="1" x14ac:dyDescent="0.25"/>
    <row r="3" spans="2:8" ht="16.5" customHeight="1" x14ac:dyDescent="0.2">
      <c r="B3" s="652" t="s">
        <v>237</v>
      </c>
      <c r="C3" s="653"/>
      <c r="D3" s="653"/>
      <c r="E3" s="653"/>
      <c r="F3" s="653"/>
      <c r="G3" s="653"/>
      <c r="H3" s="654"/>
    </row>
    <row r="4" spans="2:8" ht="43.5" customHeight="1" x14ac:dyDescent="0.2">
      <c r="B4" s="80" t="s">
        <v>5</v>
      </c>
      <c r="C4" s="339" t="s">
        <v>7</v>
      </c>
      <c r="D4" s="339" t="s">
        <v>9</v>
      </c>
      <c r="E4" s="339" t="s">
        <v>232</v>
      </c>
      <c r="F4" s="340" t="s">
        <v>468</v>
      </c>
      <c r="G4" s="339" t="s">
        <v>239</v>
      </c>
      <c r="H4" s="342" t="s">
        <v>240</v>
      </c>
    </row>
    <row r="5" spans="2:8" x14ac:dyDescent="0.2">
      <c r="B5" s="80"/>
      <c r="C5" s="339" t="s">
        <v>8</v>
      </c>
      <c r="D5" s="339" t="s">
        <v>8</v>
      </c>
      <c r="E5" s="339"/>
      <c r="F5" s="340"/>
      <c r="G5" s="650" t="s">
        <v>254</v>
      </c>
      <c r="H5" s="651"/>
    </row>
    <row r="6" spans="2:8" ht="20.25" customHeight="1" thickBot="1" x14ac:dyDescent="0.25">
      <c r="B6" s="87" t="s">
        <v>15</v>
      </c>
      <c r="C6" s="345" t="s">
        <v>16</v>
      </c>
      <c r="D6" s="345" t="s">
        <v>26</v>
      </c>
      <c r="E6" s="345" t="s">
        <v>17</v>
      </c>
      <c r="F6" s="103" t="s">
        <v>18</v>
      </c>
      <c r="G6" s="345" t="s">
        <v>19</v>
      </c>
      <c r="H6" s="343" t="s">
        <v>20</v>
      </c>
    </row>
    <row r="7" spans="2:8" ht="15" customHeight="1" x14ac:dyDescent="0.2">
      <c r="B7" s="655" t="s">
        <v>469</v>
      </c>
      <c r="C7" s="656"/>
      <c r="D7" s="657"/>
      <c r="E7" s="241"/>
      <c r="F7" s="241"/>
      <c r="G7" s="366"/>
      <c r="H7" s="242"/>
    </row>
    <row r="8" spans="2:8" x14ac:dyDescent="0.2">
      <c r="B8" s="90"/>
      <c r="C8" s="91"/>
      <c r="D8" s="356"/>
      <c r="E8" s="101"/>
      <c r="F8" s="101"/>
      <c r="G8" s="375"/>
      <c r="H8" s="368"/>
    </row>
    <row r="9" spans="2:8" x14ac:dyDescent="0.2">
      <c r="B9" s="90" t="s">
        <v>21</v>
      </c>
      <c r="C9" s="417">
        <v>41462</v>
      </c>
      <c r="D9" s="356" t="str">
        <f>IF(F9&lt;&gt;"Legitimat","[Data de terminare!]","")</f>
        <v/>
      </c>
      <c r="E9" s="101" t="s">
        <v>233</v>
      </c>
      <c r="F9" s="101" t="s">
        <v>236</v>
      </c>
      <c r="G9" s="367" t="str">
        <f>IF(E9="achizitie","[Suma totala!]",0)</f>
        <v>[Suma totala!]</v>
      </c>
      <c r="H9" s="368">
        <f>IF(E9="imprumut","[Suma totala!]",0)</f>
        <v>0</v>
      </c>
    </row>
    <row r="10" spans="2:8" x14ac:dyDescent="0.2">
      <c r="B10" s="90" t="s">
        <v>22</v>
      </c>
      <c r="C10" s="417" t="str">
        <f>IF(E10&lt;&gt;"","[Data începerii!]","")</f>
        <v>[Data începerii!]</v>
      </c>
      <c r="D10" s="356" t="str">
        <f>IF(F10&lt;&gt;"Legitimat","[Data de terminare!]","")</f>
        <v>[Data de terminare!]</v>
      </c>
      <c r="E10" s="101" t="s">
        <v>234</v>
      </c>
      <c r="F10" s="101" t="s">
        <v>358</v>
      </c>
      <c r="G10" s="367">
        <f>IF(E10="achizitie","[Suma totala!]",0)</f>
        <v>0</v>
      </c>
      <c r="H10" s="368" t="str">
        <f>IF(E10="imprumut","[Suma totala!]",0)</f>
        <v>[Suma totala!]</v>
      </c>
    </row>
    <row r="11" spans="2:8" x14ac:dyDescent="0.2">
      <c r="B11" s="90" t="s">
        <v>23</v>
      </c>
      <c r="C11" s="417" t="str">
        <f>IF(E11&lt;&gt;"","[Data începerii!]","")</f>
        <v>[Data începerii!]</v>
      </c>
      <c r="D11" s="356" t="str">
        <f>IF(F11&lt;&gt;"Legitimat","[Data de terminare!]","")</f>
        <v>[Data de terminare!]</v>
      </c>
      <c r="E11" s="101" t="s">
        <v>235</v>
      </c>
      <c r="F11" s="101" t="s">
        <v>359</v>
      </c>
      <c r="G11" s="367">
        <f>IF(E11="achizitie","[Suma totala!]",0)</f>
        <v>0</v>
      </c>
      <c r="H11" s="368">
        <f>IF(E11="imprumut","[Suma totala!]",0)</f>
        <v>0</v>
      </c>
    </row>
    <row r="12" spans="2:8" x14ac:dyDescent="0.2">
      <c r="B12" s="90" t="s">
        <v>24</v>
      </c>
      <c r="C12" s="417" t="str">
        <f>IF(E12&lt;&gt;"","[Data începerii!]","")</f>
        <v>[Data începerii!]</v>
      </c>
      <c r="D12" s="356" t="str">
        <f>IF(F12&lt;&gt;"Legitimat","[Data de terminare!]","")</f>
        <v/>
      </c>
      <c r="E12" s="101" t="s">
        <v>235</v>
      </c>
      <c r="F12" s="101" t="s">
        <v>236</v>
      </c>
      <c r="G12" s="367">
        <f>IF(E12="achizitie","[Suma totala!]",0)</f>
        <v>0</v>
      </c>
      <c r="H12" s="368">
        <f>IF(E12="imprumut","[Suma totala!]",0)</f>
        <v>0</v>
      </c>
    </row>
    <row r="13" spans="2:8" x14ac:dyDescent="0.2">
      <c r="B13" s="90" t="s">
        <v>230</v>
      </c>
      <c r="C13" s="417" t="str">
        <f>IF(E13&lt;&gt;"","[Data începerii!]","")</f>
        <v>[Data începerii!]</v>
      </c>
      <c r="D13" s="356" t="str">
        <f>IF(F13&lt;&gt;"Legitimat","[Data de terminare!]","")</f>
        <v/>
      </c>
      <c r="E13" s="101" t="s">
        <v>235</v>
      </c>
      <c r="F13" s="101" t="s">
        <v>236</v>
      </c>
      <c r="G13" s="367">
        <f>IF(E13="achizitie","[Suma totala!]",0)</f>
        <v>0</v>
      </c>
      <c r="H13" s="368">
        <f>IF(E13="imprumut","[Suma totala!]",0)</f>
        <v>0</v>
      </c>
    </row>
    <row r="14" spans="2:8" x14ac:dyDescent="0.2">
      <c r="B14" s="357"/>
      <c r="C14" s="358"/>
      <c r="D14" s="356"/>
      <c r="E14" s="359"/>
      <c r="F14" s="101"/>
      <c r="G14" s="369"/>
      <c r="H14" s="370"/>
    </row>
    <row r="15" spans="2:8" ht="13.5" thickBot="1" x14ac:dyDescent="0.25">
      <c r="B15" s="360" t="s">
        <v>28</v>
      </c>
      <c r="C15" s="361"/>
      <c r="D15" s="362"/>
      <c r="E15" s="361"/>
      <c r="F15" s="363"/>
      <c r="G15" s="371">
        <f>SUM(G8:G14)</f>
        <v>0</v>
      </c>
      <c r="H15" s="372">
        <f>SUM(H8:H14)</f>
        <v>0</v>
      </c>
    </row>
    <row r="16" spans="2:8" ht="14.25" customHeight="1" thickTop="1" x14ac:dyDescent="0.2">
      <c r="B16" s="655" t="s">
        <v>470</v>
      </c>
      <c r="C16" s="656"/>
      <c r="D16" s="657"/>
      <c r="E16" s="241"/>
      <c r="F16" s="241"/>
      <c r="G16" s="373"/>
      <c r="H16" s="374"/>
    </row>
    <row r="17" spans="1:17" ht="10.5" customHeight="1" x14ac:dyDescent="0.2">
      <c r="B17" s="90"/>
      <c r="C17" s="91"/>
      <c r="D17" s="91"/>
      <c r="E17" s="101"/>
      <c r="F17" s="101"/>
      <c r="G17" s="375"/>
      <c r="H17" s="368"/>
    </row>
    <row r="18" spans="1:17" x14ac:dyDescent="0.2">
      <c r="B18" s="90" t="s">
        <v>48</v>
      </c>
      <c r="C18" s="417" t="str">
        <f>IF(E18&lt;&gt;"","[Data începerii!]","")</f>
        <v>[Data începerii!]</v>
      </c>
      <c r="D18" s="356" t="str">
        <f>IF(F18&lt;&gt;"Legitimat","[Data de terminare!]","")</f>
        <v/>
      </c>
      <c r="E18" s="101" t="s">
        <v>233</v>
      </c>
      <c r="F18" s="101" t="s">
        <v>236</v>
      </c>
      <c r="G18" s="367" t="str">
        <f t="shared" ref="G18:G23" si="0">IF(E18="achizitie","[Suma totala!]",0)</f>
        <v>[Suma totala!]</v>
      </c>
      <c r="H18" s="368">
        <f t="shared" ref="H18:H23" si="1">IF(E18="imprumut","[Suma totala!]",0)</f>
        <v>0</v>
      </c>
    </row>
    <row r="19" spans="1:17" x14ac:dyDescent="0.2">
      <c r="B19" s="90" t="s">
        <v>22</v>
      </c>
      <c r="C19" s="417" t="str">
        <f>IF(E19&lt;&gt;"","[Data începerii!]","")</f>
        <v>[Data începerii!]</v>
      </c>
      <c r="D19" s="356" t="str">
        <f>IF(F19&lt;&gt;"Legitimat","[Data de terminare!]","")</f>
        <v>[Data de terminare!]</v>
      </c>
      <c r="E19" s="101" t="s">
        <v>234</v>
      </c>
      <c r="F19" s="101" t="s">
        <v>358</v>
      </c>
      <c r="G19" s="367">
        <f t="shared" si="0"/>
        <v>0</v>
      </c>
      <c r="H19" s="368" t="str">
        <f t="shared" si="1"/>
        <v>[Suma totala!]</v>
      </c>
    </row>
    <row r="20" spans="1:17" x14ac:dyDescent="0.2">
      <c r="B20" s="90" t="s">
        <v>51</v>
      </c>
      <c r="C20" s="417" t="str">
        <f>IF(E20&lt;&gt;"","[Data începerii!]","")</f>
        <v>[Data începerii!]</v>
      </c>
      <c r="D20" s="356" t="str">
        <f>IF(F20&lt;&gt;"Legitimat","[Data de terminare!]","")</f>
        <v>[Data de terminare!]</v>
      </c>
      <c r="E20" s="101" t="s">
        <v>234</v>
      </c>
      <c r="F20" s="101" t="s">
        <v>359</v>
      </c>
      <c r="G20" s="367">
        <f t="shared" si="0"/>
        <v>0</v>
      </c>
      <c r="H20" s="368" t="str">
        <f t="shared" si="1"/>
        <v>[Suma totala!]</v>
      </c>
    </row>
    <row r="21" spans="1:17" x14ac:dyDescent="0.2">
      <c r="B21" s="90" t="s">
        <v>52</v>
      </c>
      <c r="C21" s="417" t="str">
        <f>IF(E21&lt;&gt;"","[Data începerii!]","")</f>
        <v>[Data începerii!]</v>
      </c>
      <c r="D21" s="356" t="str">
        <f>IF(F21&lt;&gt;"Legitimat","[Data de terminare!]","")</f>
        <v/>
      </c>
      <c r="E21" s="101" t="s">
        <v>235</v>
      </c>
      <c r="F21" s="101" t="s">
        <v>236</v>
      </c>
      <c r="G21" s="367">
        <f t="shared" si="0"/>
        <v>0</v>
      </c>
      <c r="H21" s="368">
        <f t="shared" si="1"/>
        <v>0</v>
      </c>
    </row>
    <row r="22" spans="1:17" x14ac:dyDescent="0.2">
      <c r="B22" s="90" t="s">
        <v>230</v>
      </c>
      <c r="C22" s="417" t="str">
        <f>IF(E22&lt;&gt;"","[Data începerii!]","")</f>
        <v>[Data începerii!]</v>
      </c>
      <c r="D22" s="356" t="str">
        <f>IF(F22&lt;&gt;"Legitimat","[Data de terminare!]","")</f>
        <v/>
      </c>
      <c r="E22" s="101" t="s">
        <v>235</v>
      </c>
      <c r="F22" s="101" t="s">
        <v>236</v>
      </c>
      <c r="G22" s="367">
        <f t="shared" si="0"/>
        <v>0</v>
      </c>
      <c r="H22" s="368">
        <f t="shared" si="1"/>
        <v>0</v>
      </c>
    </row>
    <row r="23" spans="1:17" x14ac:dyDescent="0.2">
      <c r="B23" s="90" t="s">
        <v>81</v>
      </c>
      <c r="C23" s="91"/>
      <c r="D23" s="91"/>
      <c r="E23" s="101"/>
      <c r="F23" s="101"/>
      <c r="G23" s="367">
        <f t="shared" si="0"/>
        <v>0</v>
      </c>
      <c r="H23" s="368">
        <f t="shared" si="1"/>
        <v>0</v>
      </c>
    </row>
    <row r="24" spans="1:17" x14ac:dyDescent="0.2">
      <c r="B24" s="364"/>
      <c r="C24" s="365"/>
      <c r="D24" s="365"/>
      <c r="E24" s="101"/>
      <c r="F24" s="101"/>
      <c r="G24" s="375"/>
      <c r="H24" s="368"/>
    </row>
    <row r="25" spans="1:17" ht="13.5" thickBot="1" x14ac:dyDescent="0.25">
      <c r="B25" s="360" t="s">
        <v>29</v>
      </c>
      <c r="C25" s="361"/>
      <c r="D25" s="362"/>
      <c r="E25" s="361"/>
      <c r="F25" s="363"/>
      <c r="G25" s="371">
        <f>SUM(G17:G24)</f>
        <v>0</v>
      </c>
      <c r="H25" s="372">
        <f>SUM(H19:H24)</f>
        <v>0</v>
      </c>
    </row>
    <row r="26" spans="1:17" ht="14.25" thickTop="1" thickBot="1" x14ac:dyDescent="0.25">
      <c r="B26" s="243" t="s">
        <v>54</v>
      </c>
      <c r="C26" s="244"/>
      <c r="D26" s="244"/>
      <c r="E26" s="245"/>
      <c r="F26" s="245"/>
      <c r="G26" s="377">
        <f>+G25+G15</f>
        <v>0</v>
      </c>
      <c r="H26" s="378">
        <f>+H25+H15</f>
        <v>0</v>
      </c>
    </row>
    <row r="27" spans="1:17" x14ac:dyDescent="0.2">
      <c r="G27" s="376"/>
      <c r="H27" s="376"/>
    </row>
    <row r="28" spans="1:17" x14ac:dyDescent="0.2">
      <c r="A28" s="96">
        <f>+G26-'45_Achizitii'!G25-'45_Achizitii'!F25</f>
        <v>0</v>
      </c>
      <c r="B28" s="240" t="s">
        <v>34</v>
      </c>
      <c r="C28" s="658" t="s">
        <v>360</v>
      </c>
      <c r="D28" s="658"/>
      <c r="E28" s="658"/>
      <c r="F28" s="658"/>
      <c r="G28" s="658"/>
      <c r="H28" s="658"/>
      <c r="I28" s="658"/>
      <c r="J28" s="658"/>
      <c r="K28" s="658"/>
      <c r="L28" s="658"/>
      <c r="M28" s="658"/>
      <c r="N28" s="658"/>
      <c r="O28" s="658"/>
      <c r="P28" s="658"/>
    </row>
    <row r="29" spans="1:17" x14ac:dyDescent="0.2">
      <c r="A29" s="341"/>
      <c r="B29" s="341"/>
      <c r="C29" s="341"/>
      <c r="D29" s="341"/>
      <c r="E29" s="341"/>
      <c r="F29" s="341"/>
      <c r="G29" s="341"/>
      <c r="H29" s="341"/>
      <c r="I29" s="341"/>
      <c r="J29" s="341"/>
      <c r="K29" s="341"/>
      <c r="L29" s="341"/>
      <c r="M29" s="341"/>
      <c r="N29" s="341"/>
      <c r="O29" s="341"/>
      <c r="P29" s="341"/>
      <c r="Q29" s="341"/>
    </row>
    <row r="30" spans="1:17" ht="12.75" customHeight="1" x14ac:dyDescent="0.2">
      <c r="B30" s="78" t="s">
        <v>37</v>
      </c>
      <c r="C30" s="78"/>
      <c r="D30" s="78"/>
    </row>
    <row r="31" spans="1:17" ht="12.75" customHeight="1" x14ac:dyDescent="0.2">
      <c r="B31" s="78" t="s">
        <v>431</v>
      </c>
      <c r="C31" s="78"/>
      <c r="D31" s="78"/>
    </row>
    <row r="32" spans="1:17" x14ac:dyDescent="0.2">
      <c r="B32" s="649"/>
      <c r="C32" s="649"/>
      <c r="D32" s="649"/>
    </row>
    <row r="33" spans="2:3" x14ac:dyDescent="0.2">
      <c r="B33" s="649" t="s">
        <v>38</v>
      </c>
      <c r="C33" s="649"/>
    </row>
    <row r="34" spans="2:3" x14ac:dyDescent="0.2">
      <c r="B34" s="78" t="s">
        <v>39</v>
      </c>
      <c r="C34" s="78"/>
    </row>
  </sheetData>
  <mergeCells count="7">
    <mergeCell ref="B32:D32"/>
    <mergeCell ref="B33:C33"/>
    <mergeCell ref="G5:H5"/>
    <mergeCell ref="B3:H3"/>
    <mergeCell ref="B7:D7"/>
    <mergeCell ref="B16:D16"/>
    <mergeCell ref="C28:P28"/>
  </mergeCells>
  <conditionalFormatting sqref="H9:H13">
    <cfRule type="containsText" dxfId="98" priority="27" stopIfTrue="1" operator="containsText" text="[Suma totala!]">
      <formula>NOT(ISERROR(SEARCH("[Suma totala!]",H9)))</formula>
    </cfRule>
  </conditionalFormatting>
  <conditionalFormatting sqref="H9:H13">
    <cfRule type="containsText" dxfId="97" priority="26" stopIfTrue="1" operator="containsText" text="[Suma totala!]">
      <formula>NOT(ISERROR(SEARCH("[Suma totala!]",H9)))</formula>
    </cfRule>
  </conditionalFormatting>
  <conditionalFormatting sqref="G9:G13">
    <cfRule type="containsText" dxfId="96" priority="24" stopIfTrue="1" operator="containsText" text="[Suma totala!]">
      <formula>NOT(ISERROR(SEARCH("[Suma totala!]",G9)))</formula>
    </cfRule>
  </conditionalFormatting>
  <conditionalFormatting sqref="G10">
    <cfRule type="containsText" dxfId="95" priority="23" stopIfTrue="1" operator="containsText" text="[Suma totala!]">
      <formula>NOT(ISERROR(SEARCH("[Suma totala!]",G10)))</formula>
    </cfRule>
  </conditionalFormatting>
  <conditionalFormatting sqref="G11">
    <cfRule type="containsText" dxfId="94" priority="22" stopIfTrue="1" operator="containsText" text="[Suma totala!]">
      <formula>NOT(ISERROR(SEARCH("[Suma totala!]",G11)))</formula>
    </cfRule>
  </conditionalFormatting>
  <conditionalFormatting sqref="G12">
    <cfRule type="containsText" dxfId="93" priority="21" stopIfTrue="1" operator="containsText" text="[Suma totala!]">
      <formula>NOT(ISERROR(SEARCH("[Suma totala!]",G12)))</formula>
    </cfRule>
  </conditionalFormatting>
  <conditionalFormatting sqref="G13">
    <cfRule type="containsText" dxfId="92" priority="20" stopIfTrue="1" operator="containsText" text="[Suma totala!]">
      <formula>NOT(ISERROR(SEARCH("[Suma totala!]",G13)))</formula>
    </cfRule>
  </conditionalFormatting>
  <conditionalFormatting sqref="H18:H23">
    <cfRule type="containsText" dxfId="91" priority="19" stopIfTrue="1" operator="containsText" text="[Suma totala!]">
      <formula>NOT(ISERROR(SEARCH("[Suma totala!]",H18)))</formula>
    </cfRule>
  </conditionalFormatting>
  <conditionalFormatting sqref="H18:H23">
    <cfRule type="containsText" dxfId="90" priority="18" stopIfTrue="1" operator="containsText" text="[Suma totala!]">
      <formula>NOT(ISERROR(SEARCH("[Suma totala!]",H18)))</formula>
    </cfRule>
  </conditionalFormatting>
  <conditionalFormatting sqref="G18:G23">
    <cfRule type="containsText" dxfId="89" priority="17" stopIfTrue="1" operator="containsText" text="[Suma totala!]">
      <formula>NOT(ISERROR(SEARCH("[Suma totala!]",G18)))</formula>
    </cfRule>
  </conditionalFormatting>
  <conditionalFormatting sqref="D9:D13">
    <cfRule type="containsText" dxfId="88" priority="16" stopIfTrue="1" operator="containsText" text="[Data de terminare!]">
      <formula>NOT(ISERROR(SEARCH("[Data de terminare!]",D9)))</formula>
    </cfRule>
  </conditionalFormatting>
  <conditionalFormatting sqref="D18:D22">
    <cfRule type="containsText" dxfId="87" priority="15" stopIfTrue="1" operator="containsText" text="[Data de terminare!]">
      <formula>NOT(ISERROR(SEARCH("[Data de terminare!]",D18)))</formula>
    </cfRule>
  </conditionalFormatting>
  <conditionalFormatting sqref="C9">
    <cfRule type="containsText" dxfId="86" priority="13" stopIfTrue="1" operator="containsText" text="[Data începerii!]">
      <formula>NOT(ISERROR(SEARCH("[Data începerii!]",C9)))</formula>
    </cfRule>
    <cfRule type="containsText" dxfId="85" priority="14" stopIfTrue="1" operator="containsText" text="[Data de terminare!]">
      <formula>NOT(ISERROR(SEARCH("[Data de terminare!]",C9)))</formula>
    </cfRule>
  </conditionalFormatting>
  <conditionalFormatting sqref="C10">
    <cfRule type="containsText" dxfId="84" priority="11" stopIfTrue="1" operator="containsText" text="[Data începerii!]">
      <formula>NOT(ISERROR(SEARCH("[Data începerii!]",C10)))</formula>
    </cfRule>
    <cfRule type="containsText" dxfId="83" priority="12" stopIfTrue="1" operator="containsText" text="[Data de terminare!]">
      <formula>NOT(ISERROR(SEARCH("[Data de terminare!]",C10)))</formula>
    </cfRule>
  </conditionalFormatting>
  <conditionalFormatting sqref="C11">
    <cfRule type="containsText" dxfId="82" priority="9" stopIfTrue="1" operator="containsText" text="[Data începerii!]">
      <formula>NOT(ISERROR(SEARCH("[Data începerii!]",C11)))</formula>
    </cfRule>
    <cfRule type="containsText" dxfId="81" priority="10" stopIfTrue="1" operator="containsText" text="[Data de terminare!]">
      <formula>NOT(ISERROR(SEARCH("[Data de terminare!]",C11)))</formula>
    </cfRule>
  </conditionalFormatting>
  <conditionalFormatting sqref="C12">
    <cfRule type="containsText" dxfId="80" priority="7" stopIfTrue="1" operator="containsText" text="[Data începerii!]">
      <formula>NOT(ISERROR(SEARCH("[Data începerii!]",C12)))</formula>
    </cfRule>
    <cfRule type="containsText" dxfId="79" priority="8" stopIfTrue="1" operator="containsText" text="[Data de terminare!]">
      <formula>NOT(ISERROR(SEARCH("[Data de terminare!]",C12)))</formula>
    </cfRule>
  </conditionalFormatting>
  <conditionalFormatting sqref="C13">
    <cfRule type="containsText" dxfId="78" priority="5" stopIfTrue="1" operator="containsText" text="[Data începerii!]">
      <formula>NOT(ISERROR(SEARCH("[Data începerii!]",C13)))</formula>
    </cfRule>
    <cfRule type="containsText" dxfId="77" priority="6" stopIfTrue="1" operator="containsText" text="[Data de terminare!]">
      <formula>NOT(ISERROR(SEARCH("[Data de terminare!]",C13)))</formula>
    </cfRule>
  </conditionalFormatting>
  <conditionalFormatting sqref="C18:C22">
    <cfRule type="containsText" dxfId="76" priority="1" stopIfTrue="1" operator="containsText" text="[Data începerii!]">
      <formula>NOT(ISERROR(SEARCH("[Data începerii!]",C18)))</formula>
    </cfRule>
    <cfRule type="containsText" dxfId="75" priority="2" stopIfTrue="1" operator="containsText" text="[Data de terminare!]">
      <formula>NOT(ISERROR(SEARCH("[Data de terminare!]",C18)))</formula>
    </cfRule>
  </conditionalFormatting>
  <dataValidations count="3">
    <dataValidation type="list" allowBlank="1" showInputMessage="1" showErrorMessage="1" sqref="E9:E13 E18:E24" xr:uid="{00000000-0002-0000-0300-000000000000}">
      <formula1>"Achizitie,Imprumut,Fara costuri"</formula1>
    </dataValidation>
    <dataValidation type="list" allowBlank="1" showInputMessage="1" showErrorMessage="1" sqref="F25 F15 F17" xr:uid="{00000000-0002-0000-0300-000001000000}">
      <formula1>"Legitimat,Contract incheiat"</formula1>
    </dataValidation>
    <dataValidation type="list" allowBlank="1" showInputMessage="1" showErrorMessage="1" sqref="F9:F14 F18:F24" xr:uid="{00000000-0002-0000-0300-000002000000}">
      <formula1>"Legitimat,Contract reziliat, Contract expirat"</formula1>
    </dataValidation>
  </dataValidations>
  <pageMargins left="0.35433070866141703" right="0.15748031496063" top="0.74803149606299202" bottom="0.74803149606299202" header="0.31496062992126" footer="0.31496062992126"/>
  <pageSetup paperSize="9" scale="9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37"/>
  <sheetViews>
    <sheetView zoomScale="95" zoomScaleNormal="95" workbookViewId="0">
      <pane xSplit="2" ySplit="6" topLeftCell="C52" activePane="bottomRight" state="frozen"/>
      <selection activeCell="D47" sqref="D47"/>
      <selection pane="topRight" activeCell="D47" sqref="D47"/>
      <selection pane="bottomLeft" activeCell="D47" sqref="D47"/>
      <selection pane="bottomRight" activeCell="F18" sqref="F18"/>
    </sheetView>
  </sheetViews>
  <sheetFormatPr defaultRowHeight="12.75" x14ac:dyDescent="0.2"/>
  <cols>
    <col min="1" max="1" width="8.7109375" style="77" customWidth="1"/>
    <col min="2" max="2" width="17.140625" style="77" customWidth="1"/>
    <col min="3" max="3" width="11.42578125" style="77" bestFit="1" customWidth="1"/>
    <col min="4" max="4" width="9.28515625" style="77" customWidth="1"/>
    <col min="5" max="5" width="9.42578125" style="77" bestFit="1" customWidth="1"/>
    <col min="6" max="6" width="10.7109375" style="77" customWidth="1"/>
    <col min="7" max="8" width="10.42578125" style="77" customWidth="1"/>
    <col min="9" max="9" width="10" style="77" customWidth="1"/>
    <col min="10" max="10" width="10.7109375" style="77" customWidth="1"/>
    <col min="11" max="11" width="11.42578125" style="77" customWidth="1"/>
    <col min="12" max="12" width="9.140625" style="77"/>
    <col min="13" max="13" width="10.7109375" style="77" customWidth="1"/>
    <col min="14" max="14" width="10.140625" style="77" customWidth="1"/>
    <col min="15" max="15" width="10.42578125" style="77" customWidth="1"/>
    <col min="16" max="16" width="11.5703125" style="77" customWidth="1"/>
    <col min="17" max="17" width="13.140625" style="77" customWidth="1"/>
    <col min="18" max="18" width="12" style="77" customWidth="1"/>
    <col min="19" max="16384" width="9.140625" style="77"/>
  </cols>
  <sheetData>
    <row r="1" spans="2:18" ht="15.75" x14ac:dyDescent="0.25">
      <c r="B1" s="195" t="s">
        <v>255</v>
      </c>
    </row>
    <row r="2" spans="2:18" ht="13.5" thickBot="1" x14ac:dyDescent="0.25"/>
    <row r="3" spans="2:18" ht="16.5" customHeight="1" x14ac:dyDescent="0.2">
      <c r="B3" s="652" t="s">
        <v>238</v>
      </c>
      <c r="C3" s="653"/>
      <c r="D3" s="653"/>
      <c r="E3" s="654"/>
      <c r="F3" s="661" t="s">
        <v>1</v>
      </c>
      <c r="G3" s="662"/>
      <c r="H3" s="662"/>
      <c r="I3" s="663"/>
      <c r="J3" s="661" t="s">
        <v>2</v>
      </c>
      <c r="K3" s="662"/>
      <c r="L3" s="662"/>
      <c r="M3" s="663"/>
      <c r="N3" s="661" t="s">
        <v>3</v>
      </c>
      <c r="O3" s="665"/>
      <c r="P3" s="661" t="s">
        <v>4</v>
      </c>
      <c r="Q3" s="666"/>
      <c r="R3" s="663"/>
    </row>
    <row r="4" spans="2:18" ht="38.25" customHeight="1" x14ac:dyDescent="0.2">
      <c r="B4" s="80" t="s">
        <v>5</v>
      </c>
      <c r="C4" s="97" t="s">
        <v>231</v>
      </c>
      <c r="D4" s="81" t="s">
        <v>7</v>
      </c>
      <c r="E4" s="82" t="s">
        <v>9</v>
      </c>
      <c r="F4" s="667" t="s">
        <v>10</v>
      </c>
      <c r="G4" s="664" t="s">
        <v>471</v>
      </c>
      <c r="H4" s="664" t="s">
        <v>472</v>
      </c>
      <c r="I4" s="670" t="s">
        <v>11</v>
      </c>
      <c r="J4" s="667" t="s">
        <v>10</v>
      </c>
      <c r="K4" s="197" t="s">
        <v>300</v>
      </c>
      <c r="L4" s="668" t="s">
        <v>13</v>
      </c>
      <c r="M4" s="670" t="s">
        <v>11</v>
      </c>
      <c r="N4" s="667" t="s">
        <v>10</v>
      </c>
      <c r="O4" s="650" t="s">
        <v>11</v>
      </c>
      <c r="P4" s="667" t="s">
        <v>14</v>
      </c>
      <c r="Q4" s="659" t="s">
        <v>417</v>
      </c>
      <c r="R4" s="83" t="s">
        <v>32</v>
      </c>
    </row>
    <row r="5" spans="2:18" ht="25.5" x14ac:dyDescent="0.2">
      <c r="B5" s="80"/>
      <c r="C5" s="98"/>
      <c r="D5" s="650" t="s">
        <v>8</v>
      </c>
      <c r="E5" s="675"/>
      <c r="F5" s="667"/>
      <c r="G5" s="664"/>
      <c r="H5" s="664"/>
      <c r="I5" s="670"/>
      <c r="J5" s="667"/>
      <c r="K5" s="81" t="s">
        <v>12</v>
      </c>
      <c r="L5" s="669"/>
      <c r="M5" s="670"/>
      <c r="N5" s="667"/>
      <c r="O5" s="650"/>
      <c r="P5" s="667"/>
      <c r="Q5" s="660"/>
      <c r="R5" s="83" t="s">
        <v>31</v>
      </c>
    </row>
    <row r="6" spans="2:18" ht="26.25" thickBot="1" x14ac:dyDescent="0.25">
      <c r="B6" s="84"/>
      <c r="C6" s="99"/>
      <c r="D6" s="85"/>
      <c r="E6" s="86"/>
      <c r="F6" s="87" t="s">
        <v>15</v>
      </c>
      <c r="G6" s="88" t="s">
        <v>16</v>
      </c>
      <c r="H6" s="88" t="s">
        <v>26</v>
      </c>
      <c r="I6" s="89" t="s">
        <v>27</v>
      </c>
      <c r="J6" s="87" t="s">
        <v>18</v>
      </c>
      <c r="K6" s="88" t="s">
        <v>19</v>
      </c>
      <c r="L6" s="200" t="s">
        <v>20</v>
      </c>
      <c r="M6" s="198" t="s">
        <v>301</v>
      </c>
      <c r="N6" s="87" t="s">
        <v>302</v>
      </c>
      <c r="O6" s="103" t="s">
        <v>303</v>
      </c>
      <c r="P6" s="87" t="s">
        <v>304</v>
      </c>
      <c r="Q6" s="626" t="s">
        <v>415</v>
      </c>
      <c r="R6" s="198" t="s">
        <v>416</v>
      </c>
    </row>
    <row r="7" spans="2:18" ht="15" customHeight="1" x14ac:dyDescent="0.2">
      <c r="B7" s="673" t="s">
        <v>473</v>
      </c>
      <c r="C7" s="674"/>
      <c r="D7" s="674"/>
      <c r="E7" s="674"/>
      <c r="F7" s="236"/>
      <c r="G7" s="237"/>
      <c r="H7" s="237"/>
      <c r="I7" s="238"/>
      <c r="J7" s="236"/>
      <c r="K7" s="237"/>
      <c r="L7" s="237"/>
      <c r="M7" s="238"/>
      <c r="N7" s="236"/>
      <c r="O7" s="239"/>
      <c r="P7" s="236"/>
      <c r="Q7" s="571"/>
      <c r="R7" s="238"/>
    </row>
    <row r="8" spans="2:18" x14ac:dyDescent="0.2">
      <c r="B8" s="90"/>
      <c r="C8" s="100"/>
      <c r="D8" s="91"/>
      <c r="E8" s="92"/>
      <c r="F8" s="93"/>
      <c r="G8" s="94"/>
      <c r="H8" s="94"/>
      <c r="I8" s="95"/>
      <c r="J8" s="93"/>
      <c r="K8" s="94"/>
      <c r="L8" s="94"/>
      <c r="M8" s="95"/>
      <c r="N8" s="93"/>
      <c r="O8" s="104"/>
      <c r="P8" s="93"/>
      <c r="Q8" s="572"/>
      <c r="R8" s="95"/>
    </row>
    <row r="9" spans="2:18" x14ac:dyDescent="0.2">
      <c r="B9" s="379" t="s">
        <v>21</v>
      </c>
      <c r="C9" s="380"/>
      <c r="D9" s="94"/>
      <c r="E9" s="104"/>
      <c r="F9" s="93"/>
      <c r="G9" s="94"/>
      <c r="H9" s="94"/>
      <c r="I9" s="95">
        <f>+F9+G9-H9</f>
        <v>0</v>
      </c>
      <c r="J9" s="93"/>
      <c r="K9" s="94"/>
      <c r="L9" s="94"/>
      <c r="M9" s="95">
        <f>+J9+K9-L9</f>
        <v>0</v>
      </c>
      <c r="N9" s="93">
        <f>+F9-J9</f>
        <v>0</v>
      </c>
      <c r="O9" s="104">
        <f>+I9-M9</f>
        <v>0</v>
      </c>
      <c r="P9" s="93">
        <v>0</v>
      </c>
      <c r="Q9" s="572"/>
      <c r="R9" s="95">
        <f>+P9-H9+L9</f>
        <v>0</v>
      </c>
    </row>
    <row r="10" spans="2:18" x14ac:dyDescent="0.2">
      <c r="B10" s="379" t="s">
        <v>22</v>
      </c>
      <c r="C10" s="380"/>
      <c r="D10" s="94"/>
      <c r="E10" s="104"/>
      <c r="F10" s="93"/>
      <c r="G10" s="94"/>
      <c r="H10" s="94"/>
      <c r="I10" s="95">
        <f>+F10+G10-H10</f>
        <v>0</v>
      </c>
      <c r="J10" s="93"/>
      <c r="K10" s="94"/>
      <c r="L10" s="94"/>
      <c r="M10" s="95">
        <f>+J10+K10-L10</f>
        <v>0</v>
      </c>
      <c r="N10" s="93">
        <f>+F10-J10</f>
        <v>0</v>
      </c>
      <c r="O10" s="104">
        <f>+I10-M10</f>
        <v>0</v>
      </c>
      <c r="P10" s="93">
        <v>0</v>
      </c>
      <c r="Q10" s="572"/>
      <c r="R10" s="95">
        <v>0</v>
      </c>
    </row>
    <row r="11" spans="2:18" x14ac:dyDescent="0.2">
      <c r="B11" s="379" t="s">
        <v>23</v>
      </c>
      <c r="C11" s="380"/>
      <c r="D11" s="94"/>
      <c r="E11" s="104"/>
      <c r="F11" s="93"/>
      <c r="G11" s="94"/>
      <c r="H11" s="94"/>
      <c r="I11" s="95">
        <f>+F11+G11-H11</f>
        <v>0</v>
      </c>
      <c r="J11" s="93"/>
      <c r="K11" s="94"/>
      <c r="L11" s="94"/>
      <c r="M11" s="95">
        <f>+J11+K11-L11</f>
        <v>0</v>
      </c>
      <c r="N11" s="93">
        <f>+F11-J11</f>
        <v>0</v>
      </c>
      <c r="O11" s="104">
        <f>+I11-M11</f>
        <v>0</v>
      </c>
      <c r="P11" s="93">
        <v>0</v>
      </c>
      <c r="Q11" s="572"/>
      <c r="R11" s="95">
        <v>0</v>
      </c>
    </row>
    <row r="12" spans="2:18" x14ac:dyDescent="0.2">
      <c r="B12" s="379" t="s">
        <v>24</v>
      </c>
      <c r="C12" s="380"/>
      <c r="D12" s="94"/>
      <c r="E12" s="104"/>
      <c r="F12" s="93"/>
      <c r="G12" s="94"/>
      <c r="H12" s="94"/>
      <c r="I12" s="95">
        <f>+F12+G12-H12</f>
        <v>0</v>
      </c>
      <c r="J12" s="93"/>
      <c r="K12" s="94"/>
      <c r="L12" s="94"/>
      <c r="M12" s="95">
        <f>+J12+K12-L12</f>
        <v>0</v>
      </c>
      <c r="N12" s="93">
        <f>+F12-J12</f>
        <v>0</v>
      </c>
      <c r="O12" s="104">
        <f>+I12-M12</f>
        <v>0</v>
      </c>
      <c r="P12" s="93">
        <v>0</v>
      </c>
      <c r="Q12" s="572"/>
      <c r="R12" s="95">
        <v>0</v>
      </c>
    </row>
    <row r="13" spans="2:18" x14ac:dyDescent="0.2">
      <c r="B13" s="379" t="s">
        <v>230</v>
      </c>
      <c r="C13" s="380"/>
      <c r="D13" s="94"/>
      <c r="E13" s="104"/>
      <c r="F13" s="93"/>
      <c r="G13" s="94"/>
      <c r="H13" s="94"/>
      <c r="I13" s="95">
        <f t="shared" ref="I13:I23" si="0">+F13+G13-H13</f>
        <v>0</v>
      </c>
      <c r="J13" s="93"/>
      <c r="K13" s="94"/>
      <c r="L13" s="94"/>
      <c r="M13" s="95">
        <f>+J13+K13-L13</f>
        <v>0</v>
      </c>
      <c r="N13" s="93">
        <f t="shared" ref="N13:N23" si="1">+F13-J13</f>
        <v>0</v>
      </c>
      <c r="O13" s="104">
        <f>+I13-M13</f>
        <v>0</v>
      </c>
      <c r="P13" s="93">
        <v>0</v>
      </c>
      <c r="Q13" s="572"/>
      <c r="R13" s="95">
        <v>0</v>
      </c>
    </row>
    <row r="14" spans="2:18" ht="13.5" thickBot="1" x14ac:dyDescent="0.25">
      <c r="B14" s="379" t="s">
        <v>81</v>
      </c>
      <c r="C14" s="380"/>
      <c r="D14" s="94"/>
      <c r="E14" s="104"/>
      <c r="F14" s="93"/>
      <c r="G14" s="94"/>
      <c r="H14" s="94"/>
      <c r="I14" s="95"/>
      <c r="J14" s="93"/>
      <c r="K14" s="94"/>
      <c r="L14" s="94"/>
      <c r="M14" s="95"/>
      <c r="N14" s="93"/>
      <c r="O14" s="104"/>
      <c r="P14" s="93"/>
      <c r="Q14" s="572"/>
      <c r="R14" s="95"/>
    </row>
    <row r="15" spans="2:18" s="235" customFormat="1" ht="13.5" thickBot="1" x14ac:dyDescent="0.25">
      <c r="B15" s="381" t="s">
        <v>28</v>
      </c>
      <c r="C15" s="382"/>
      <c r="D15" s="383"/>
      <c r="E15" s="384"/>
      <c r="F15" s="381">
        <f t="shared" ref="F15:R15" si="2">SUM(F9:F14)</f>
        <v>0</v>
      </c>
      <c r="G15" s="383">
        <f t="shared" si="2"/>
        <v>0</v>
      </c>
      <c r="H15" s="383">
        <f t="shared" si="2"/>
        <v>0</v>
      </c>
      <c r="I15" s="385">
        <f t="shared" si="2"/>
        <v>0</v>
      </c>
      <c r="J15" s="381">
        <f t="shared" si="2"/>
        <v>0</v>
      </c>
      <c r="K15" s="383">
        <f t="shared" si="2"/>
        <v>0</v>
      </c>
      <c r="L15" s="383">
        <f t="shared" si="2"/>
        <v>0</v>
      </c>
      <c r="M15" s="385">
        <f t="shared" si="2"/>
        <v>0</v>
      </c>
      <c r="N15" s="381">
        <f t="shared" si="2"/>
        <v>0</v>
      </c>
      <c r="O15" s="384">
        <f t="shared" si="2"/>
        <v>0</v>
      </c>
      <c r="P15" s="381">
        <f t="shared" si="2"/>
        <v>0</v>
      </c>
      <c r="Q15" s="573"/>
      <c r="R15" s="385">
        <f t="shared" si="2"/>
        <v>0</v>
      </c>
    </row>
    <row r="16" spans="2:18" x14ac:dyDescent="0.2">
      <c r="B16" s="671" t="s">
        <v>504</v>
      </c>
      <c r="C16" s="672"/>
      <c r="D16" s="672"/>
      <c r="E16" s="672"/>
      <c r="F16" s="386"/>
      <c r="G16" s="387"/>
      <c r="H16" s="387"/>
      <c r="I16" s="388"/>
      <c r="J16" s="386"/>
      <c r="K16" s="387"/>
      <c r="L16" s="387"/>
      <c r="M16" s="388"/>
      <c r="N16" s="386"/>
      <c r="O16" s="389"/>
      <c r="P16" s="386"/>
      <c r="Q16" s="574"/>
      <c r="R16" s="388"/>
    </row>
    <row r="17" spans="1:18" ht="10.5" customHeight="1" x14ac:dyDescent="0.2">
      <c r="B17" s="379"/>
      <c r="C17" s="380"/>
      <c r="D17" s="94"/>
      <c r="E17" s="104"/>
      <c r="F17" s="93"/>
      <c r="G17" s="94"/>
      <c r="H17" s="94"/>
      <c r="I17" s="95"/>
      <c r="J17" s="93"/>
      <c r="K17" s="94"/>
      <c r="L17" s="94"/>
      <c r="M17" s="95"/>
      <c r="N17" s="93"/>
      <c r="O17" s="104"/>
      <c r="P17" s="93"/>
      <c r="Q17" s="572"/>
      <c r="R17" s="95"/>
    </row>
    <row r="18" spans="1:18" x14ac:dyDescent="0.2">
      <c r="B18" s="379" t="s">
        <v>48</v>
      </c>
      <c r="C18" s="380"/>
      <c r="D18" s="94"/>
      <c r="E18" s="104"/>
      <c r="F18" s="93">
        <v>0</v>
      </c>
      <c r="G18" s="94"/>
      <c r="H18" s="94"/>
      <c r="I18" s="95">
        <f t="shared" si="0"/>
        <v>0</v>
      </c>
      <c r="J18" s="93"/>
      <c r="K18" s="94">
        <v>0</v>
      </c>
      <c r="L18" s="94"/>
      <c r="M18" s="95">
        <f t="shared" ref="M18:M23" si="3">+J18+K18-L18</f>
        <v>0</v>
      </c>
      <c r="N18" s="93">
        <f t="shared" si="1"/>
        <v>0</v>
      </c>
      <c r="O18" s="104">
        <f t="shared" ref="O18:O23" si="4">+I18-M18</f>
        <v>0</v>
      </c>
      <c r="P18" s="93">
        <v>0</v>
      </c>
      <c r="Q18" s="572"/>
      <c r="R18" s="95">
        <v>0</v>
      </c>
    </row>
    <row r="19" spans="1:18" x14ac:dyDescent="0.2">
      <c r="B19" s="379" t="s">
        <v>22</v>
      </c>
      <c r="C19" s="380"/>
      <c r="D19" s="94"/>
      <c r="E19" s="104"/>
      <c r="F19" s="93"/>
      <c r="G19" s="94"/>
      <c r="H19" s="94"/>
      <c r="I19" s="95">
        <f t="shared" si="0"/>
        <v>0</v>
      </c>
      <c r="J19" s="93"/>
      <c r="K19" s="94"/>
      <c r="L19" s="94"/>
      <c r="M19" s="95">
        <f t="shared" si="3"/>
        <v>0</v>
      </c>
      <c r="N19" s="93">
        <f t="shared" si="1"/>
        <v>0</v>
      </c>
      <c r="O19" s="104">
        <f t="shared" si="4"/>
        <v>0</v>
      </c>
      <c r="P19" s="93">
        <v>0</v>
      </c>
      <c r="Q19" s="572"/>
      <c r="R19" s="95">
        <v>0</v>
      </c>
    </row>
    <row r="20" spans="1:18" x14ac:dyDescent="0.2">
      <c r="B20" s="379" t="s">
        <v>51</v>
      </c>
      <c r="C20" s="380"/>
      <c r="D20" s="94"/>
      <c r="E20" s="104"/>
      <c r="F20" s="93"/>
      <c r="G20" s="94"/>
      <c r="H20" s="94"/>
      <c r="I20" s="95">
        <f t="shared" si="0"/>
        <v>0</v>
      </c>
      <c r="J20" s="93"/>
      <c r="K20" s="94"/>
      <c r="L20" s="94"/>
      <c r="M20" s="95">
        <f t="shared" si="3"/>
        <v>0</v>
      </c>
      <c r="N20" s="93">
        <f t="shared" si="1"/>
        <v>0</v>
      </c>
      <c r="O20" s="104">
        <f t="shared" si="4"/>
        <v>0</v>
      </c>
      <c r="P20" s="93">
        <v>0</v>
      </c>
      <c r="Q20" s="572"/>
      <c r="R20" s="95">
        <v>0</v>
      </c>
    </row>
    <row r="21" spans="1:18" x14ac:dyDescent="0.2">
      <c r="B21" s="379" t="s">
        <v>52</v>
      </c>
      <c r="C21" s="380"/>
      <c r="D21" s="94"/>
      <c r="E21" s="104"/>
      <c r="F21" s="93"/>
      <c r="G21" s="94"/>
      <c r="H21" s="94"/>
      <c r="I21" s="95">
        <f t="shared" si="0"/>
        <v>0</v>
      </c>
      <c r="J21" s="93"/>
      <c r="K21" s="94"/>
      <c r="L21" s="94"/>
      <c r="M21" s="95">
        <f t="shared" si="3"/>
        <v>0</v>
      </c>
      <c r="N21" s="93">
        <f t="shared" si="1"/>
        <v>0</v>
      </c>
      <c r="O21" s="104">
        <f t="shared" si="4"/>
        <v>0</v>
      </c>
      <c r="P21" s="93">
        <v>0</v>
      </c>
      <c r="Q21" s="572"/>
      <c r="R21" s="95">
        <v>0</v>
      </c>
    </row>
    <row r="22" spans="1:18" x14ac:dyDescent="0.2">
      <c r="B22" s="379" t="s">
        <v>230</v>
      </c>
      <c r="C22" s="380"/>
      <c r="D22" s="94"/>
      <c r="E22" s="104"/>
      <c r="F22" s="93"/>
      <c r="G22" s="94"/>
      <c r="H22" s="94"/>
      <c r="I22" s="95">
        <f t="shared" si="0"/>
        <v>0</v>
      </c>
      <c r="J22" s="93"/>
      <c r="K22" s="94"/>
      <c r="L22" s="94"/>
      <c r="M22" s="95">
        <f t="shared" si="3"/>
        <v>0</v>
      </c>
      <c r="N22" s="93">
        <f t="shared" si="1"/>
        <v>0</v>
      </c>
      <c r="O22" s="104">
        <f t="shared" si="4"/>
        <v>0</v>
      </c>
      <c r="P22" s="93">
        <v>0</v>
      </c>
      <c r="Q22" s="572"/>
      <c r="R22" s="95">
        <v>0</v>
      </c>
    </row>
    <row r="23" spans="1:18" ht="13.5" thickBot="1" x14ac:dyDescent="0.25">
      <c r="B23" s="390" t="s">
        <v>81</v>
      </c>
      <c r="C23" s="391"/>
      <c r="D23" s="231"/>
      <c r="E23" s="234"/>
      <c r="F23" s="233"/>
      <c r="G23" s="231"/>
      <c r="H23" s="231"/>
      <c r="I23" s="232">
        <f t="shared" si="0"/>
        <v>0</v>
      </c>
      <c r="J23" s="233"/>
      <c r="K23" s="231"/>
      <c r="L23" s="231"/>
      <c r="M23" s="232">
        <f t="shared" si="3"/>
        <v>0</v>
      </c>
      <c r="N23" s="233">
        <f t="shared" si="1"/>
        <v>0</v>
      </c>
      <c r="O23" s="234">
        <f t="shared" si="4"/>
        <v>0</v>
      </c>
      <c r="P23" s="233">
        <v>0</v>
      </c>
      <c r="Q23" s="575"/>
      <c r="R23" s="232">
        <v>0</v>
      </c>
    </row>
    <row r="24" spans="1:18" s="235" customFormat="1" ht="13.5" thickBot="1" x14ac:dyDescent="0.25">
      <c r="B24" s="381" t="s">
        <v>29</v>
      </c>
      <c r="C24" s="382"/>
      <c r="D24" s="383"/>
      <c r="E24" s="384"/>
      <c r="F24" s="381">
        <f t="shared" ref="F24:R24" si="5">SUM(F18:F23)</f>
        <v>0</v>
      </c>
      <c r="G24" s="383">
        <f t="shared" si="5"/>
        <v>0</v>
      </c>
      <c r="H24" s="383">
        <f t="shared" si="5"/>
        <v>0</v>
      </c>
      <c r="I24" s="385">
        <f t="shared" si="5"/>
        <v>0</v>
      </c>
      <c r="J24" s="381">
        <f t="shared" si="5"/>
        <v>0</v>
      </c>
      <c r="K24" s="383">
        <f t="shared" si="5"/>
        <v>0</v>
      </c>
      <c r="L24" s="383">
        <f t="shared" si="5"/>
        <v>0</v>
      </c>
      <c r="M24" s="385">
        <f t="shared" si="5"/>
        <v>0</v>
      </c>
      <c r="N24" s="381">
        <f t="shared" si="5"/>
        <v>0</v>
      </c>
      <c r="O24" s="384">
        <f t="shared" si="5"/>
        <v>0</v>
      </c>
      <c r="P24" s="381">
        <f t="shared" si="5"/>
        <v>0</v>
      </c>
      <c r="Q24" s="573"/>
      <c r="R24" s="385">
        <f t="shared" si="5"/>
        <v>0</v>
      </c>
    </row>
    <row r="25" spans="1:18" s="235" customFormat="1" ht="13.5" thickBot="1" x14ac:dyDescent="0.25">
      <c r="B25" s="392" t="s">
        <v>30</v>
      </c>
      <c r="C25" s="393"/>
      <c r="D25" s="394"/>
      <c r="E25" s="395"/>
      <c r="F25" s="392">
        <f t="shared" ref="F25:R25" si="6">+F24+F15</f>
        <v>0</v>
      </c>
      <c r="G25" s="394">
        <f t="shared" si="6"/>
        <v>0</v>
      </c>
      <c r="H25" s="394">
        <f t="shared" si="6"/>
        <v>0</v>
      </c>
      <c r="I25" s="396">
        <f t="shared" si="6"/>
        <v>0</v>
      </c>
      <c r="J25" s="392">
        <f t="shared" si="6"/>
        <v>0</v>
      </c>
      <c r="K25" s="394">
        <f t="shared" si="6"/>
        <v>0</v>
      </c>
      <c r="L25" s="394">
        <f t="shared" si="6"/>
        <v>0</v>
      </c>
      <c r="M25" s="396">
        <f t="shared" si="6"/>
        <v>0</v>
      </c>
      <c r="N25" s="392">
        <f t="shared" si="6"/>
        <v>0</v>
      </c>
      <c r="O25" s="395">
        <f t="shared" si="6"/>
        <v>0</v>
      </c>
      <c r="P25" s="392">
        <f t="shared" si="6"/>
        <v>0</v>
      </c>
      <c r="Q25" s="576"/>
      <c r="R25" s="396">
        <f t="shared" si="6"/>
        <v>0</v>
      </c>
    </row>
    <row r="28" spans="1:18" x14ac:dyDescent="0.2">
      <c r="A28" s="96">
        <f>K25+CPP!E16</f>
        <v>0</v>
      </c>
      <c r="B28" s="240" t="s">
        <v>34</v>
      </c>
      <c r="C28" s="240"/>
      <c r="D28" s="658" t="s">
        <v>170</v>
      </c>
      <c r="E28" s="658"/>
      <c r="F28" s="658"/>
      <c r="G28" s="658"/>
      <c r="H28" s="658"/>
      <c r="I28" s="658"/>
      <c r="J28" s="658"/>
      <c r="K28" s="658"/>
      <c r="L28" s="658"/>
      <c r="M28" s="658"/>
      <c r="N28" s="658"/>
      <c r="O28" s="658"/>
      <c r="P28" s="658"/>
      <c r="Q28" s="658"/>
      <c r="R28" s="658"/>
    </row>
    <row r="29" spans="1:18" x14ac:dyDescent="0.2">
      <c r="A29" s="96">
        <f>N25-BS!D13</f>
        <v>0</v>
      </c>
      <c r="B29" s="240" t="s">
        <v>47</v>
      </c>
      <c r="C29" s="240"/>
      <c r="D29" s="658" t="s">
        <v>172</v>
      </c>
      <c r="E29" s="658"/>
      <c r="F29" s="658"/>
      <c r="G29" s="658"/>
      <c r="H29" s="658"/>
      <c r="I29" s="658"/>
      <c r="J29" s="658"/>
      <c r="K29" s="658"/>
      <c r="L29" s="658"/>
      <c r="M29" s="658"/>
      <c r="N29" s="658"/>
      <c r="O29" s="658"/>
      <c r="P29" s="658"/>
      <c r="Q29" s="658"/>
      <c r="R29" s="658"/>
    </row>
    <row r="30" spans="1:18" x14ac:dyDescent="0.2">
      <c r="A30" s="96">
        <f>O25-BS!DE3</f>
        <v>0</v>
      </c>
      <c r="B30" s="240" t="s">
        <v>35</v>
      </c>
      <c r="C30" s="240"/>
      <c r="D30" s="658" t="s">
        <v>172</v>
      </c>
      <c r="E30" s="658"/>
      <c r="F30" s="658"/>
      <c r="G30" s="658"/>
      <c r="H30" s="658"/>
      <c r="I30" s="658"/>
      <c r="J30" s="658"/>
      <c r="K30" s="658"/>
      <c r="L30" s="658"/>
      <c r="M30" s="658"/>
      <c r="N30" s="658"/>
      <c r="O30" s="658"/>
      <c r="P30" s="658"/>
      <c r="Q30" s="415"/>
    </row>
    <row r="31" spans="1:18" x14ac:dyDescent="0.2">
      <c r="A31" s="96">
        <f>+R25-CPP!E21</f>
        <v>0</v>
      </c>
      <c r="B31" s="240" t="s">
        <v>36</v>
      </c>
      <c r="C31" s="240"/>
      <c r="D31" s="658" t="s">
        <v>171</v>
      </c>
      <c r="E31" s="658"/>
      <c r="F31" s="658"/>
      <c r="G31" s="658"/>
      <c r="H31" s="658"/>
      <c r="I31" s="658"/>
      <c r="J31" s="658"/>
      <c r="K31" s="658"/>
      <c r="L31" s="658"/>
      <c r="M31" s="658"/>
      <c r="N31" s="658"/>
      <c r="O31" s="658"/>
      <c r="P31" s="658"/>
      <c r="Q31" s="415"/>
    </row>
    <row r="32" spans="1:18" x14ac:dyDescent="0.2">
      <c r="B32" s="649"/>
      <c r="C32" s="649"/>
      <c r="D32" s="649"/>
      <c r="E32" s="649"/>
    </row>
    <row r="33" spans="2:18" x14ac:dyDescent="0.2">
      <c r="B33" s="658" t="s">
        <v>37</v>
      </c>
      <c r="C33" s="658"/>
      <c r="D33" s="658"/>
      <c r="E33" s="658"/>
      <c r="F33" s="658"/>
      <c r="G33" s="658"/>
      <c r="H33" s="658"/>
      <c r="I33" s="658"/>
      <c r="J33" s="658"/>
      <c r="K33" s="658"/>
      <c r="L33" s="658"/>
      <c r="M33" s="658"/>
      <c r="N33" s="658"/>
      <c r="O33" s="658"/>
      <c r="P33" s="658"/>
      <c r="Q33" s="658"/>
      <c r="R33" s="658"/>
    </row>
    <row r="34" spans="2:18" ht="25.5" customHeight="1" x14ac:dyDescent="0.2">
      <c r="B34" s="658" t="s">
        <v>432</v>
      </c>
      <c r="C34" s="658"/>
      <c r="D34" s="658"/>
      <c r="E34" s="658"/>
      <c r="F34" s="658"/>
      <c r="G34" s="658"/>
      <c r="H34" s="658"/>
      <c r="I34" s="658"/>
      <c r="J34" s="658"/>
      <c r="K34" s="658"/>
      <c r="L34" s="658"/>
      <c r="M34" s="658"/>
      <c r="N34" s="658"/>
      <c r="O34" s="658"/>
      <c r="P34" s="658"/>
      <c r="Q34" s="658"/>
      <c r="R34" s="658"/>
    </row>
    <row r="35" spans="2:18" x14ac:dyDescent="0.2">
      <c r="B35" s="649"/>
      <c r="C35" s="649"/>
      <c r="D35" s="649"/>
      <c r="E35" s="649"/>
    </row>
    <row r="36" spans="2:18" x14ac:dyDescent="0.2">
      <c r="B36" s="649" t="s">
        <v>38</v>
      </c>
      <c r="C36" s="649"/>
      <c r="D36" s="649"/>
    </row>
    <row r="37" spans="2:18" ht="21" customHeight="1" x14ac:dyDescent="0.2">
      <c r="B37" s="649" t="s">
        <v>39</v>
      </c>
      <c r="C37" s="649"/>
      <c r="D37" s="649"/>
    </row>
  </sheetData>
  <mergeCells count="29">
    <mergeCell ref="B16:E16"/>
    <mergeCell ref="B7:E7"/>
    <mergeCell ref="D5:E5"/>
    <mergeCell ref="J4:J5"/>
    <mergeCell ref="I4:I5"/>
    <mergeCell ref="B36:D36"/>
    <mergeCell ref="B37:D37"/>
    <mergeCell ref="D28:R28"/>
    <mergeCell ref="D30:P30"/>
    <mergeCell ref="D31:P31"/>
    <mergeCell ref="B33:R33"/>
    <mergeCell ref="D29:R29"/>
    <mergeCell ref="B32:E32"/>
    <mergeCell ref="B35:E35"/>
    <mergeCell ref="B34:R34"/>
    <mergeCell ref="Q4:Q5"/>
    <mergeCell ref="F3:I3"/>
    <mergeCell ref="H4:H5"/>
    <mergeCell ref="B3:E3"/>
    <mergeCell ref="J3:M3"/>
    <mergeCell ref="N3:O3"/>
    <mergeCell ref="P3:R3"/>
    <mergeCell ref="F4:F5"/>
    <mergeCell ref="G4:G5"/>
    <mergeCell ref="N4:N5"/>
    <mergeCell ref="O4:O5"/>
    <mergeCell ref="L4:L5"/>
    <mergeCell ref="M4:M5"/>
    <mergeCell ref="P4:P5"/>
  </mergeCells>
  <pageMargins left="0.35433070866141736" right="0.15748031496062992" top="0.74803149606299213" bottom="0.74803149606299213" header="0.31496062992125984" footer="0.31496062992125984"/>
  <pageSetup paperSize="9" scale="7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47"/>
  <sheetViews>
    <sheetView zoomScale="75" zoomScaleNormal="75" workbookViewId="0">
      <pane xSplit="4" ySplit="8" topLeftCell="E27" activePane="bottomRight" state="frozen"/>
      <selection activeCell="D47" sqref="D47"/>
      <selection pane="topRight" activeCell="D47" sqref="D47"/>
      <selection pane="bottomLeft" activeCell="D47" sqref="D47"/>
      <selection pane="bottomRight" activeCell="D47" sqref="D47"/>
    </sheetView>
  </sheetViews>
  <sheetFormatPr defaultRowHeight="12.75" x14ac:dyDescent="0.2"/>
  <cols>
    <col min="1" max="1" width="7.42578125" style="77" bestFit="1" customWidth="1"/>
    <col min="2" max="2" width="27.5703125" style="77" customWidth="1"/>
    <col min="3" max="3" width="12.42578125" style="77" customWidth="1"/>
    <col min="4" max="4" width="21.7109375" style="77" customWidth="1"/>
    <col min="5" max="5" width="15.140625" style="77" customWidth="1"/>
    <col min="6" max="6" width="14.28515625" style="77" customWidth="1"/>
    <col min="7" max="7" width="17" style="77" customWidth="1"/>
    <col min="8" max="8" width="14.140625" style="77" customWidth="1"/>
    <col min="9" max="10" width="13" style="77" customWidth="1"/>
    <col min="11" max="11" width="14.7109375" style="77" customWidth="1"/>
    <col min="12" max="12" width="14.140625" style="77" customWidth="1"/>
    <col min="13" max="14" width="13.28515625" style="77" customWidth="1"/>
    <col min="15" max="15" width="13.28515625" style="326" customWidth="1"/>
    <col min="16" max="16" width="13" style="77" customWidth="1"/>
    <col min="17" max="18" width="14.42578125" style="77" customWidth="1"/>
    <col min="19" max="19" width="12.42578125" style="77" customWidth="1"/>
    <col min="20" max="20" width="12" style="77" customWidth="1"/>
    <col min="21" max="22" width="16.140625" style="77" customWidth="1"/>
    <col min="23" max="23" width="18.140625" style="77" customWidth="1"/>
    <col min="24" max="24" width="16.7109375" style="77" customWidth="1"/>
    <col min="25" max="16384" width="9.140625" style="77"/>
  </cols>
  <sheetData>
    <row r="1" spans="2:24" ht="15.75" x14ac:dyDescent="0.25">
      <c r="B1" s="195" t="s">
        <v>257</v>
      </c>
    </row>
    <row r="2" spans="2:24" ht="13.5" thickBot="1" x14ac:dyDescent="0.25"/>
    <row r="3" spans="2:24" ht="17.25" customHeight="1" thickBot="1" x14ac:dyDescent="0.3">
      <c r="B3" s="711" t="s">
        <v>0</v>
      </c>
      <c r="C3" s="712"/>
      <c r="D3" s="713"/>
      <c r="E3" s="687" t="s">
        <v>479</v>
      </c>
      <c r="F3" s="688"/>
      <c r="G3" s="688"/>
      <c r="H3" s="688"/>
      <c r="I3" s="688"/>
      <c r="J3" s="688"/>
      <c r="K3" s="688"/>
      <c r="L3" s="689"/>
      <c r="M3" s="687" t="s">
        <v>314</v>
      </c>
      <c r="N3" s="688"/>
      <c r="O3" s="688"/>
      <c r="P3" s="687" t="s">
        <v>474</v>
      </c>
      <c r="Q3" s="688"/>
      <c r="R3" s="688"/>
      <c r="S3" s="688"/>
      <c r="T3" s="689"/>
      <c r="U3" s="680" t="s">
        <v>480</v>
      </c>
      <c r="V3" s="680" t="s">
        <v>475</v>
      </c>
      <c r="W3" s="725" t="s">
        <v>476</v>
      </c>
      <c r="X3" s="725" t="s">
        <v>388</v>
      </c>
    </row>
    <row r="4" spans="2:24" ht="53.25" customHeight="1" x14ac:dyDescent="0.2">
      <c r="B4" s="105" t="s">
        <v>5</v>
      </c>
      <c r="C4" s="714" t="s">
        <v>40</v>
      </c>
      <c r="D4" s="715" t="s">
        <v>41</v>
      </c>
      <c r="E4" s="716" t="s">
        <v>308</v>
      </c>
      <c r="F4" s="692" t="s">
        <v>42</v>
      </c>
      <c r="G4" s="693" t="s">
        <v>481</v>
      </c>
      <c r="H4" s="691" t="s">
        <v>165</v>
      </c>
      <c r="I4" s="691" t="s">
        <v>306</v>
      </c>
      <c r="J4" s="693" t="s">
        <v>166</v>
      </c>
      <c r="K4" s="703" t="s">
        <v>482</v>
      </c>
      <c r="L4" s="720" t="s">
        <v>483</v>
      </c>
      <c r="M4" s="722" t="s">
        <v>477</v>
      </c>
      <c r="N4" s="722" t="s">
        <v>310</v>
      </c>
      <c r="O4" s="705" t="s">
        <v>332</v>
      </c>
      <c r="P4" s="683" t="s">
        <v>306</v>
      </c>
      <c r="Q4" s="695" t="s">
        <v>478</v>
      </c>
      <c r="R4" s="695" t="s">
        <v>319</v>
      </c>
      <c r="S4" s="695" t="s">
        <v>43</v>
      </c>
      <c r="T4" s="719" t="s">
        <v>44</v>
      </c>
      <c r="U4" s="681"/>
      <c r="V4" s="681"/>
      <c r="W4" s="726"/>
      <c r="X4" s="726"/>
    </row>
    <row r="5" spans="2:24" x14ac:dyDescent="0.2">
      <c r="B5" s="105" t="s">
        <v>6</v>
      </c>
      <c r="C5" s="714"/>
      <c r="D5" s="715"/>
      <c r="E5" s="717"/>
      <c r="F5" s="714"/>
      <c r="G5" s="694"/>
      <c r="H5" s="692"/>
      <c r="I5" s="692"/>
      <c r="J5" s="694"/>
      <c r="K5" s="704"/>
      <c r="L5" s="721"/>
      <c r="M5" s="696"/>
      <c r="N5" s="696"/>
      <c r="O5" s="706"/>
      <c r="P5" s="684"/>
      <c r="Q5" s="696"/>
      <c r="R5" s="696"/>
      <c r="S5" s="696"/>
      <c r="T5" s="715"/>
      <c r="U5" s="682"/>
      <c r="V5" s="682"/>
      <c r="W5" s="727"/>
      <c r="X5" s="727"/>
    </row>
    <row r="6" spans="2:24" x14ac:dyDescent="0.2">
      <c r="B6" s="732"/>
      <c r="C6" s="734"/>
      <c r="D6" s="736"/>
      <c r="E6" s="738" t="s">
        <v>15</v>
      </c>
      <c r="F6" s="729" t="s">
        <v>16</v>
      </c>
      <c r="G6" s="694" t="s">
        <v>305</v>
      </c>
      <c r="H6" s="697" t="s">
        <v>177</v>
      </c>
      <c r="I6" s="697" t="s">
        <v>33</v>
      </c>
      <c r="J6" s="694" t="s">
        <v>307</v>
      </c>
      <c r="K6" s="704" t="s">
        <v>55</v>
      </c>
      <c r="L6" s="709" t="s">
        <v>313</v>
      </c>
      <c r="M6" s="664" t="s">
        <v>47</v>
      </c>
      <c r="N6" s="664" t="s">
        <v>35</v>
      </c>
      <c r="O6" s="707" t="s">
        <v>350</v>
      </c>
      <c r="P6" s="685" t="s">
        <v>36</v>
      </c>
      <c r="Q6" s="697" t="s">
        <v>364</v>
      </c>
      <c r="R6" s="664" t="s">
        <v>315</v>
      </c>
      <c r="S6" s="664" t="s">
        <v>316</v>
      </c>
      <c r="T6" s="670" t="s">
        <v>317</v>
      </c>
      <c r="U6" s="678" t="s">
        <v>351</v>
      </c>
      <c r="V6" s="721" t="s">
        <v>361</v>
      </c>
      <c r="W6" s="721" t="s">
        <v>362</v>
      </c>
      <c r="X6" s="721" t="s">
        <v>389</v>
      </c>
    </row>
    <row r="7" spans="2:24" ht="15.75" customHeight="1" thickBot="1" x14ac:dyDescent="0.25">
      <c r="B7" s="733"/>
      <c r="C7" s="735"/>
      <c r="D7" s="737"/>
      <c r="E7" s="739"/>
      <c r="F7" s="730"/>
      <c r="G7" s="718"/>
      <c r="H7" s="698"/>
      <c r="I7" s="698"/>
      <c r="J7" s="718"/>
      <c r="K7" s="731"/>
      <c r="L7" s="710"/>
      <c r="M7" s="702"/>
      <c r="N7" s="702"/>
      <c r="O7" s="708"/>
      <c r="P7" s="686"/>
      <c r="Q7" s="698"/>
      <c r="R7" s="702"/>
      <c r="S7" s="702"/>
      <c r="T7" s="724"/>
      <c r="U7" s="679"/>
      <c r="V7" s="723"/>
      <c r="W7" s="723"/>
      <c r="X7" s="723"/>
    </row>
    <row r="8" spans="2:24" ht="15.75" customHeight="1" x14ac:dyDescent="0.2">
      <c r="B8" s="699" t="s">
        <v>484</v>
      </c>
      <c r="C8" s="700"/>
      <c r="D8" s="701"/>
      <c r="E8" s="246"/>
      <c r="F8" s="247"/>
      <c r="G8" s="248"/>
      <c r="H8" s="247"/>
      <c r="I8" s="249"/>
      <c r="J8" s="249"/>
      <c r="K8" s="250"/>
      <c r="L8" s="251"/>
      <c r="M8" s="247"/>
      <c r="N8" s="247"/>
      <c r="O8" s="327"/>
      <c r="P8" s="398"/>
      <c r="Q8" s="397"/>
      <c r="R8" s="247"/>
      <c r="S8" s="247"/>
      <c r="T8" s="250"/>
      <c r="U8" s="252"/>
      <c r="V8" s="252"/>
      <c r="W8" s="252"/>
      <c r="X8" s="252"/>
    </row>
    <row r="9" spans="2:24" x14ac:dyDescent="0.2">
      <c r="B9" s="90" t="s">
        <v>48</v>
      </c>
      <c r="C9" s="106">
        <v>42916</v>
      </c>
      <c r="D9" s="107" t="s">
        <v>164</v>
      </c>
      <c r="E9" s="108">
        <v>900</v>
      </c>
      <c r="F9" s="109">
        <v>150</v>
      </c>
      <c r="G9" s="110">
        <f>SUM(E9:F9)</f>
        <v>1050</v>
      </c>
      <c r="H9" s="111">
        <f>+G9*0.24</f>
        <v>252</v>
      </c>
      <c r="I9" s="110">
        <v>98</v>
      </c>
      <c r="J9" s="110">
        <f>+I9+H9+G9</f>
        <v>1400</v>
      </c>
      <c r="K9" s="221">
        <v>1000</v>
      </c>
      <c r="L9" s="112">
        <f>+J9-K9</f>
        <v>400</v>
      </c>
      <c r="M9" s="109">
        <v>50</v>
      </c>
      <c r="N9" s="106">
        <v>43125</v>
      </c>
      <c r="O9" s="328"/>
      <c r="P9" s="399">
        <v>98</v>
      </c>
      <c r="Q9" s="111"/>
      <c r="R9" s="109"/>
      <c r="S9" s="106"/>
      <c r="T9" s="114"/>
      <c r="U9" s="115"/>
      <c r="V9" s="115"/>
      <c r="W9" s="116"/>
      <c r="X9" s="115"/>
    </row>
    <row r="10" spans="2:24" x14ac:dyDescent="0.2">
      <c r="B10" s="90"/>
      <c r="C10" s="106"/>
      <c r="D10" s="117"/>
      <c r="E10" s="108"/>
      <c r="F10" s="109"/>
      <c r="G10" s="110"/>
      <c r="H10" s="111"/>
      <c r="I10" s="110"/>
      <c r="J10" s="110">
        <f t="shared" ref="J10:J16" si="0">+I10+H10+G10</f>
        <v>0</v>
      </c>
      <c r="K10" s="222"/>
      <c r="L10" s="112">
        <f>+J10-K10</f>
        <v>0</v>
      </c>
      <c r="M10" s="109">
        <v>50</v>
      </c>
      <c r="N10" s="106">
        <v>43156</v>
      </c>
      <c r="O10" s="328"/>
      <c r="P10" s="399"/>
      <c r="Q10" s="111">
        <f>L9-SUM(M9:M10)</f>
        <v>300</v>
      </c>
      <c r="R10" s="109">
        <v>100</v>
      </c>
      <c r="S10" s="106">
        <v>43187</v>
      </c>
      <c r="T10" s="114"/>
      <c r="U10" s="115"/>
      <c r="V10" s="115"/>
      <c r="W10" s="116" t="s">
        <v>309</v>
      </c>
      <c r="X10" s="418" t="str">
        <f t="shared" ref="X10:X15" si="1">IF(W10="REESALONAT","[Data!]","")</f>
        <v/>
      </c>
    </row>
    <row r="11" spans="2:24" x14ac:dyDescent="0.2">
      <c r="B11" s="90"/>
      <c r="C11" s="106"/>
      <c r="D11" s="117"/>
      <c r="E11" s="108"/>
      <c r="F11" s="109"/>
      <c r="G11" s="110"/>
      <c r="H11" s="111"/>
      <c r="I11" s="110"/>
      <c r="J11" s="110"/>
      <c r="K11" s="222"/>
      <c r="L11" s="112"/>
      <c r="M11" s="109"/>
      <c r="N11" s="106"/>
      <c r="O11" s="328"/>
      <c r="P11" s="399"/>
      <c r="Q11" s="111"/>
      <c r="R11" s="109">
        <v>100</v>
      </c>
      <c r="S11" s="106">
        <v>43218</v>
      </c>
      <c r="T11" s="114"/>
      <c r="U11" s="115"/>
      <c r="V11" s="115"/>
      <c r="W11" s="116" t="s">
        <v>167</v>
      </c>
      <c r="X11" s="418" t="str">
        <f t="shared" si="1"/>
        <v/>
      </c>
    </row>
    <row r="12" spans="2:24" x14ac:dyDescent="0.2">
      <c r="B12" s="90"/>
      <c r="C12" s="106"/>
      <c r="D12" s="117"/>
      <c r="E12" s="108"/>
      <c r="F12" s="109"/>
      <c r="G12" s="110"/>
      <c r="H12" s="111"/>
      <c r="I12" s="110"/>
      <c r="J12" s="110">
        <f t="shared" si="0"/>
        <v>0</v>
      </c>
      <c r="K12" s="222"/>
      <c r="L12" s="112">
        <f>+J12-K12</f>
        <v>0</v>
      </c>
      <c r="M12" s="109"/>
      <c r="N12" s="106"/>
      <c r="O12" s="329"/>
      <c r="P12" s="399"/>
      <c r="Q12" s="111"/>
      <c r="R12" s="109"/>
      <c r="S12" s="106"/>
      <c r="T12" s="114">
        <v>100</v>
      </c>
      <c r="U12" s="115">
        <v>200</v>
      </c>
      <c r="V12" s="115"/>
      <c r="W12" s="116"/>
      <c r="X12" s="418" t="str">
        <f t="shared" si="1"/>
        <v/>
      </c>
    </row>
    <row r="13" spans="2:24" x14ac:dyDescent="0.2">
      <c r="B13" s="90" t="s">
        <v>50</v>
      </c>
      <c r="C13" s="106"/>
      <c r="D13" s="117"/>
      <c r="E13" s="108"/>
      <c r="F13" s="109"/>
      <c r="G13" s="110">
        <f>SUM(E13:F13)</f>
        <v>0</v>
      </c>
      <c r="H13" s="111"/>
      <c r="I13" s="110"/>
      <c r="J13" s="110">
        <f t="shared" si="0"/>
        <v>0</v>
      </c>
      <c r="K13" s="222"/>
      <c r="L13" s="112">
        <f>+J13-K13</f>
        <v>0</v>
      </c>
      <c r="M13" s="109"/>
      <c r="N13" s="106"/>
      <c r="O13" s="329"/>
      <c r="P13" s="399"/>
      <c r="Q13" s="111">
        <f>+L13-M13</f>
        <v>0</v>
      </c>
      <c r="R13" s="109"/>
      <c r="S13" s="106"/>
      <c r="T13" s="114"/>
      <c r="U13" s="115"/>
      <c r="V13" s="115">
        <v>400</v>
      </c>
      <c r="W13" s="116" t="s">
        <v>378</v>
      </c>
      <c r="X13" s="418" t="str">
        <f t="shared" si="1"/>
        <v/>
      </c>
    </row>
    <row r="14" spans="2:24" x14ac:dyDescent="0.2">
      <c r="B14" s="90" t="s">
        <v>51</v>
      </c>
      <c r="C14" s="106"/>
      <c r="D14" s="117"/>
      <c r="E14" s="108"/>
      <c r="F14" s="109"/>
      <c r="G14" s="110">
        <f>SUM(E14:F14)</f>
        <v>0</v>
      </c>
      <c r="H14" s="111"/>
      <c r="I14" s="110"/>
      <c r="J14" s="110">
        <f t="shared" si="0"/>
        <v>0</v>
      </c>
      <c r="K14" s="223"/>
      <c r="L14" s="112">
        <f>+J14-K14</f>
        <v>0</v>
      </c>
      <c r="M14" s="109"/>
      <c r="N14" s="106"/>
      <c r="O14" s="330"/>
      <c r="P14" s="399"/>
      <c r="Q14" s="111">
        <f>+L14-M14</f>
        <v>0</v>
      </c>
      <c r="R14" s="109"/>
      <c r="S14" s="106"/>
      <c r="T14" s="114"/>
      <c r="U14" s="115"/>
      <c r="V14" s="115"/>
      <c r="W14" s="116"/>
      <c r="X14" s="418" t="str">
        <f t="shared" si="1"/>
        <v/>
      </c>
    </row>
    <row r="15" spans="2:24" x14ac:dyDescent="0.2">
      <c r="B15" s="90" t="s">
        <v>52</v>
      </c>
      <c r="C15" s="106"/>
      <c r="D15" s="117"/>
      <c r="E15" s="108"/>
      <c r="F15" s="109"/>
      <c r="G15" s="110">
        <f>SUM(E15:F15)</f>
        <v>0</v>
      </c>
      <c r="H15" s="111"/>
      <c r="I15" s="110"/>
      <c r="J15" s="110">
        <f t="shared" si="0"/>
        <v>0</v>
      </c>
      <c r="K15" s="222"/>
      <c r="L15" s="112">
        <f>+J15-K15</f>
        <v>0</v>
      </c>
      <c r="M15" s="109"/>
      <c r="N15" s="106"/>
      <c r="O15" s="329"/>
      <c r="P15" s="399"/>
      <c r="Q15" s="111">
        <f>+L15-M15</f>
        <v>0</v>
      </c>
      <c r="R15" s="109"/>
      <c r="S15" s="106"/>
      <c r="T15" s="114"/>
      <c r="U15" s="115"/>
      <c r="V15" s="115"/>
      <c r="W15" s="116"/>
      <c r="X15" s="418" t="str">
        <f t="shared" si="1"/>
        <v/>
      </c>
    </row>
    <row r="16" spans="2:24" ht="13.5" thickBot="1" x14ac:dyDescent="0.25">
      <c r="B16" s="121" t="s">
        <v>81</v>
      </c>
      <c r="C16" s="122"/>
      <c r="D16" s="123"/>
      <c r="E16" s="124"/>
      <c r="F16" s="125"/>
      <c r="G16" s="126"/>
      <c r="H16" s="127"/>
      <c r="I16" s="126"/>
      <c r="J16" s="110">
        <f t="shared" si="0"/>
        <v>0</v>
      </c>
      <c r="K16" s="226"/>
      <c r="L16" s="112">
        <f>+J16-K16</f>
        <v>0</v>
      </c>
      <c r="M16" s="125"/>
      <c r="N16" s="106"/>
      <c r="O16" s="331"/>
      <c r="P16" s="400"/>
      <c r="Q16" s="111">
        <f>+L16-M16</f>
        <v>0</v>
      </c>
      <c r="R16" s="125"/>
      <c r="S16" s="106"/>
      <c r="T16" s="129"/>
      <c r="U16" s="130"/>
      <c r="V16" s="130"/>
      <c r="W16" s="131"/>
      <c r="X16" s="131"/>
    </row>
    <row r="17" spans="2:24" ht="13.5" thickBot="1" x14ac:dyDescent="0.25">
      <c r="B17" s="132" t="s">
        <v>28</v>
      </c>
      <c r="C17" s="133"/>
      <c r="D17" s="134"/>
      <c r="E17" s="147">
        <f>SUM(E9:E16)</f>
        <v>900</v>
      </c>
      <c r="F17" s="136">
        <f>SUM(F9:F16)</f>
        <v>150</v>
      </c>
      <c r="G17" s="136">
        <f>SUM(E17:F17)</f>
        <v>1050</v>
      </c>
      <c r="H17" s="136">
        <f t="shared" ref="H17:M17" si="2">SUM(H9:H16)</f>
        <v>252</v>
      </c>
      <c r="I17" s="136">
        <f t="shared" si="2"/>
        <v>98</v>
      </c>
      <c r="J17" s="137">
        <f t="shared" si="2"/>
        <v>1400</v>
      </c>
      <c r="K17" s="227">
        <f t="shared" si="2"/>
        <v>1000</v>
      </c>
      <c r="L17" s="138">
        <f t="shared" si="2"/>
        <v>400</v>
      </c>
      <c r="M17" s="136">
        <f t="shared" si="2"/>
        <v>100</v>
      </c>
      <c r="N17" s="136"/>
      <c r="O17" s="332"/>
      <c r="P17" s="135">
        <f>SUM(P9:P16)</f>
        <v>98</v>
      </c>
      <c r="Q17" s="136">
        <f>SUM(Q9:Q16)</f>
        <v>300</v>
      </c>
      <c r="R17" s="136">
        <f>SUM(R9:R16)</f>
        <v>200</v>
      </c>
      <c r="S17" s="136"/>
      <c r="T17" s="139">
        <f>SUM(T9:T16)</f>
        <v>100</v>
      </c>
      <c r="U17" s="138">
        <f>SUM(U9:U16)</f>
        <v>200</v>
      </c>
      <c r="V17" s="138">
        <f>SUM(V9:V16)</f>
        <v>400</v>
      </c>
      <c r="W17" s="140"/>
      <c r="X17" s="140"/>
    </row>
    <row r="18" spans="2:24" ht="15" customHeight="1" x14ac:dyDescent="0.2">
      <c r="B18" s="699" t="s">
        <v>485</v>
      </c>
      <c r="C18" s="700"/>
      <c r="D18" s="701"/>
      <c r="E18" s="246"/>
      <c r="F18" s="247"/>
      <c r="G18" s="248"/>
      <c r="H18" s="247"/>
      <c r="I18" s="249"/>
      <c r="J18" s="249"/>
      <c r="K18" s="250"/>
      <c r="L18" s="251"/>
      <c r="M18" s="247"/>
      <c r="N18" s="247"/>
      <c r="O18" s="333"/>
      <c r="P18" s="398"/>
      <c r="Q18" s="397"/>
      <c r="R18" s="247"/>
      <c r="S18" s="247"/>
      <c r="T18" s="250"/>
      <c r="U18" s="252"/>
      <c r="V18" s="252"/>
      <c r="W18" s="252"/>
      <c r="X18" s="252"/>
    </row>
    <row r="19" spans="2:24" x14ac:dyDescent="0.2">
      <c r="B19" s="90" t="s">
        <v>230</v>
      </c>
      <c r="C19" s="106">
        <v>42916</v>
      </c>
      <c r="D19" s="107" t="s">
        <v>164</v>
      </c>
      <c r="E19" s="108">
        <v>1500</v>
      </c>
      <c r="F19" s="109">
        <v>100</v>
      </c>
      <c r="G19" s="110">
        <f>SUM(E19:F19)</f>
        <v>1600</v>
      </c>
      <c r="H19" s="111">
        <f>+G19*0.24</f>
        <v>384</v>
      </c>
      <c r="I19" s="110">
        <v>0</v>
      </c>
      <c r="J19" s="110">
        <f t="shared" ref="J19:J26" si="3">+I19+H19+G19</f>
        <v>1984</v>
      </c>
      <c r="K19" s="221">
        <v>984</v>
      </c>
      <c r="L19" s="112">
        <f>+J19-K19</f>
        <v>1000</v>
      </c>
      <c r="M19" s="109">
        <v>0</v>
      </c>
      <c r="N19" s="106"/>
      <c r="O19" s="328"/>
      <c r="P19" s="399">
        <v>0</v>
      </c>
      <c r="Q19" s="111">
        <f>+L19-M19</f>
        <v>1000</v>
      </c>
      <c r="R19" s="109">
        <v>250</v>
      </c>
      <c r="S19" s="106">
        <v>43131</v>
      </c>
      <c r="T19" s="114"/>
      <c r="U19" s="115" t="s">
        <v>49</v>
      </c>
      <c r="V19" s="115"/>
      <c r="W19" s="116" t="s">
        <v>309</v>
      </c>
      <c r="X19" s="418" t="str">
        <f t="shared" ref="X19:X25" si="4">IF(W19="REESALONAT","[Data!]","")</f>
        <v/>
      </c>
    </row>
    <row r="20" spans="2:24" x14ac:dyDescent="0.2">
      <c r="B20" s="90"/>
      <c r="C20" s="106"/>
      <c r="D20" s="117"/>
      <c r="E20" s="108"/>
      <c r="F20" s="109"/>
      <c r="G20" s="110"/>
      <c r="H20" s="111"/>
      <c r="I20" s="110"/>
      <c r="J20" s="110">
        <f t="shared" si="3"/>
        <v>0</v>
      </c>
      <c r="K20" s="222"/>
      <c r="L20" s="112">
        <f>+J20-K20</f>
        <v>0</v>
      </c>
      <c r="M20" s="109"/>
      <c r="N20" s="106"/>
      <c r="O20" s="329"/>
      <c r="P20" s="399"/>
      <c r="Q20" s="111">
        <f>+L20-M20</f>
        <v>0</v>
      </c>
      <c r="R20" s="109">
        <v>250</v>
      </c>
      <c r="S20" s="106">
        <v>43159</v>
      </c>
      <c r="T20" s="114"/>
      <c r="U20" s="115"/>
      <c r="V20" s="115"/>
      <c r="W20" s="116" t="s">
        <v>378</v>
      </c>
      <c r="X20" s="418" t="str">
        <f t="shared" si="4"/>
        <v/>
      </c>
    </row>
    <row r="21" spans="2:24" x14ac:dyDescent="0.2">
      <c r="B21" s="90"/>
      <c r="C21" s="106"/>
      <c r="D21" s="117"/>
      <c r="E21" s="108"/>
      <c r="F21" s="109"/>
      <c r="G21" s="110"/>
      <c r="H21" s="111"/>
      <c r="I21" s="110"/>
      <c r="J21" s="110">
        <f t="shared" si="3"/>
        <v>0</v>
      </c>
      <c r="K21" s="222"/>
      <c r="L21" s="112">
        <f>+J21-K21</f>
        <v>0</v>
      </c>
      <c r="M21" s="109"/>
      <c r="N21" s="106"/>
      <c r="O21" s="329"/>
      <c r="P21" s="399"/>
      <c r="Q21" s="111">
        <f>+L21-M21</f>
        <v>0</v>
      </c>
      <c r="R21" s="109">
        <v>250</v>
      </c>
      <c r="S21" s="106">
        <v>43190</v>
      </c>
      <c r="T21" s="114"/>
      <c r="U21" s="115"/>
      <c r="V21" s="115"/>
      <c r="W21" s="116" t="s">
        <v>309</v>
      </c>
      <c r="X21" s="418" t="str">
        <f t="shared" si="4"/>
        <v/>
      </c>
    </row>
    <row r="22" spans="2:24" x14ac:dyDescent="0.2">
      <c r="B22" s="90"/>
      <c r="C22" s="106"/>
      <c r="D22" s="117"/>
      <c r="E22" s="108"/>
      <c r="F22" s="109"/>
      <c r="G22" s="110"/>
      <c r="H22" s="111"/>
      <c r="I22" s="110"/>
      <c r="J22" s="110"/>
      <c r="K22" s="222"/>
      <c r="L22" s="112"/>
      <c r="M22" s="109"/>
      <c r="N22" s="106"/>
      <c r="O22" s="329"/>
      <c r="P22" s="399"/>
      <c r="Q22" s="111"/>
      <c r="R22" s="109"/>
      <c r="S22" s="106"/>
      <c r="T22" s="114">
        <v>250</v>
      </c>
      <c r="U22" s="115"/>
      <c r="V22" s="115"/>
      <c r="W22" s="116"/>
      <c r="X22" s="418" t="str">
        <f t="shared" si="4"/>
        <v/>
      </c>
    </row>
    <row r="23" spans="2:24" x14ac:dyDescent="0.2">
      <c r="B23" s="90" t="s">
        <v>367</v>
      </c>
      <c r="C23" s="106"/>
      <c r="D23" s="117"/>
      <c r="E23" s="108"/>
      <c r="F23" s="109"/>
      <c r="G23" s="110">
        <f>SUM(E23:F23)</f>
        <v>0</v>
      </c>
      <c r="H23" s="111"/>
      <c r="I23" s="110"/>
      <c r="J23" s="110">
        <f t="shared" si="3"/>
        <v>0</v>
      </c>
      <c r="K23" s="222"/>
      <c r="L23" s="112">
        <f>+J23-K23</f>
        <v>0</v>
      </c>
      <c r="M23" s="109"/>
      <c r="N23" s="106"/>
      <c r="O23" s="329"/>
      <c r="P23" s="399"/>
      <c r="Q23" s="111">
        <f>+L23-M23</f>
        <v>0</v>
      </c>
      <c r="R23" s="109"/>
      <c r="S23" s="106"/>
      <c r="T23" s="114"/>
      <c r="U23" s="115"/>
      <c r="V23" s="115"/>
      <c r="W23" s="116"/>
      <c r="X23" s="418" t="str">
        <f t="shared" si="4"/>
        <v/>
      </c>
    </row>
    <row r="24" spans="2:24" x14ac:dyDescent="0.2">
      <c r="B24" s="90" t="s">
        <v>368</v>
      </c>
      <c r="C24" s="106"/>
      <c r="D24" s="117"/>
      <c r="E24" s="108"/>
      <c r="F24" s="109"/>
      <c r="G24" s="110">
        <f>SUM(E24:F24)</f>
        <v>0</v>
      </c>
      <c r="H24" s="111"/>
      <c r="I24" s="110"/>
      <c r="J24" s="110">
        <f t="shared" si="3"/>
        <v>0</v>
      </c>
      <c r="K24" s="223"/>
      <c r="L24" s="112">
        <f>+J24-K24</f>
        <v>0</v>
      </c>
      <c r="M24" s="109"/>
      <c r="N24" s="106"/>
      <c r="O24" s="330"/>
      <c r="P24" s="399"/>
      <c r="Q24" s="111">
        <f>+L24-M24</f>
        <v>0</v>
      </c>
      <c r="R24" s="109"/>
      <c r="S24" s="106"/>
      <c r="T24" s="114"/>
      <c r="U24" s="115"/>
      <c r="V24" s="115"/>
      <c r="W24" s="116"/>
      <c r="X24" s="418" t="str">
        <f t="shared" si="4"/>
        <v/>
      </c>
    </row>
    <row r="25" spans="2:24" x14ac:dyDescent="0.2">
      <c r="B25" s="90" t="s">
        <v>369</v>
      </c>
      <c r="C25" s="106"/>
      <c r="D25" s="117"/>
      <c r="E25" s="108"/>
      <c r="F25" s="109"/>
      <c r="G25" s="110">
        <f>SUM(E25:F25)</f>
        <v>0</v>
      </c>
      <c r="H25" s="111"/>
      <c r="I25" s="110"/>
      <c r="J25" s="110">
        <f t="shared" si="3"/>
        <v>0</v>
      </c>
      <c r="K25" s="222"/>
      <c r="L25" s="112">
        <f>+J25-K25</f>
        <v>0</v>
      </c>
      <c r="M25" s="109"/>
      <c r="N25" s="106"/>
      <c r="O25" s="329"/>
      <c r="P25" s="399"/>
      <c r="Q25" s="111">
        <f>+L25-M25</f>
        <v>0</v>
      </c>
      <c r="R25" s="109"/>
      <c r="S25" s="106"/>
      <c r="T25" s="114"/>
      <c r="U25" s="115"/>
      <c r="V25" s="115"/>
      <c r="W25" s="116"/>
      <c r="X25" s="418" t="str">
        <f t="shared" si="4"/>
        <v/>
      </c>
    </row>
    <row r="26" spans="2:24" ht="13.5" thickBot="1" x14ac:dyDescent="0.25">
      <c r="B26" s="121" t="s">
        <v>81</v>
      </c>
      <c r="C26" s="122"/>
      <c r="D26" s="123"/>
      <c r="E26" s="124"/>
      <c r="F26" s="125"/>
      <c r="G26" s="126"/>
      <c r="H26" s="127"/>
      <c r="I26" s="126"/>
      <c r="J26" s="110">
        <f t="shared" si="3"/>
        <v>0</v>
      </c>
      <c r="K26" s="226"/>
      <c r="L26" s="112">
        <f>+J26-K26</f>
        <v>0</v>
      </c>
      <c r="M26" s="125"/>
      <c r="N26" s="106"/>
      <c r="O26" s="331"/>
      <c r="P26" s="400"/>
      <c r="Q26" s="111">
        <f>+L26-M26</f>
        <v>0</v>
      </c>
      <c r="R26" s="125"/>
      <c r="S26" s="106"/>
      <c r="T26" s="129"/>
      <c r="U26" s="130"/>
      <c r="V26" s="130"/>
      <c r="W26" s="116"/>
      <c r="X26" s="131"/>
    </row>
    <row r="27" spans="2:24" ht="13.5" thickBot="1" x14ac:dyDescent="0.25">
      <c r="B27" s="132" t="s">
        <v>29</v>
      </c>
      <c r="C27" s="133"/>
      <c r="D27" s="134"/>
      <c r="E27" s="147">
        <f>SUM(E19:E26)</f>
        <v>1500</v>
      </c>
      <c r="F27" s="136">
        <f>SUM(F19:F26)</f>
        <v>100</v>
      </c>
      <c r="G27" s="278">
        <f>SUM(E27:F27)</f>
        <v>1600</v>
      </c>
      <c r="H27" s="136">
        <f t="shared" ref="H27:M27" si="5">SUM(H19:H26)</f>
        <v>384</v>
      </c>
      <c r="I27" s="136">
        <f t="shared" si="5"/>
        <v>0</v>
      </c>
      <c r="J27" s="137">
        <f t="shared" si="5"/>
        <v>1984</v>
      </c>
      <c r="K27" s="227">
        <f t="shared" si="5"/>
        <v>984</v>
      </c>
      <c r="L27" s="138">
        <f t="shared" si="5"/>
        <v>1000</v>
      </c>
      <c r="M27" s="136">
        <f t="shared" si="5"/>
        <v>0</v>
      </c>
      <c r="N27" s="136"/>
      <c r="O27" s="332"/>
      <c r="P27" s="135">
        <f>SUM(P19:P26)</f>
        <v>0</v>
      </c>
      <c r="Q27" s="136">
        <f>SUM(Q19:Q26)</f>
        <v>1000</v>
      </c>
      <c r="R27" s="136">
        <f>SUM(R19:R26)</f>
        <v>750</v>
      </c>
      <c r="S27" s="136"/>
      <c r="T27" s="139">
        <f>SUM(T19:T26)</f>
        <v>250</v>
      </c>
      <c r="U27" s="138">
        <f>SUM(U19:U26)</f>
        <v>0</v>
      </c>
      <c r="V27" s="138">
        <f>SUM(V19:V26)</f>
        <v>0</v>
      </c>
      <c r="W27" s="140"/>
      <c r="X27" s="140"/>
    </row>
    <row r="28" spans="2:24" x14ac:dyDescent="0.2">
      <c r="B28" s="699" t="s">
        <v>53</v>
      </c>
      <c r="C28" s="700"/>
      <c r="D28" s="701"/>
      <c r="E28" s="253"/>
      <c r="F28" s="254"/>
      <c r="G28" s="255"/>
      <c r="H28" s="254"/>
      <c r="I28" s="256"/>
      <c r="J28" s="256"/>
      <c r="K28" s="257"/>
      <c r="L28" s="258"/>
      <c r="M28" s="259"/>
      <c r="N28" s="260"/>
      <c r="O28" s="334"/>
      <c r="P28" s="401"/>
      <c r="Q28" s="259"/>
      <c r="R28" s="259"/>
      <c r="S28" s="260"/>
      <c r="T28" s="261"/>
      <c r="U28" s="262"/>
      <c r="V28" s="262"/>
      <c r="W28" s="262"/>
      <c r="X28" s="262"/>
    </row>
    <row r="29" spans="2:24" x14ac:dyDescent="0.2">
      <c r="B29" s="90" t="s">
        <v>370</v>
      </c>
      <c r="C29" s="106"/>
      <c r="D29" s="141"/>
      <c r="E29" s="142">
        <v>1000</v>
      </c>
      <c r="F29" s="143"/>
      <c r="G29" s="110">
        <f>SUM(E29:F29)</f>
        <v>1000</v>
      </c>
      <c r="H29" s="111">
        <f>+G29*0.24</f>
        <v>240</v>
      </c>
      <c r="I29" s="110">
        <v>0</v>
      </c>
      <c r="J29" s="110">
        <f t="shared" ref="J29:J36" si="6">+I29+H29+G29</f>
        <v>1240</v>
      </c>
      <c r="K29" s="224">
        <v>240</v>
      </c>
      <c r="L29" s="112">
        <f t="shared" ref="L29:L36" si="7">+J29-K29</f>
        <v>1000</v>
      </c>
      <c r="M29" s="143">
        <v>500</v>
      </c>
      <c r="N29" s="106">
        <v>43125</v>
      </c>
      <c r="O29" s="328"/>
      <c r="P29" s="399">
        <v>0</v>
      </c>
      <c r="Q29" s="111">
        <f>+L29-M29</f>
        <v>500</v>
      </c>
      <c r="R29" s="143">
        <v>200</v>
      </c>
      <c r="S29" s="106">
        <v>43038</v>
      </c>
      <c r="T29" s="145">
        <v>0</v>
      </c>
      <c r="U29" s="146"/>
      <c r="V29" s="146"/>
      <c r="W29" s="116" t="s">
        <v>355</v>
      </c>
      <c r="X29" s="418">
        <v>43215</v>
      </c>
    </row>
    <row r="30" spans="2:24" x14ac:dyDescent="0.2">
      <c r="B30" s="90"/>
      <c r="C30" s="106"/>
      <c r="D30" s="199"/>
      <c r="E30" s="142"/>
      <c r="F30" s="143"/>
      <c r="G30" s="110"/>
      <c r="H30" s="111"/>
      <c r="I30" s="110"/>
      <c r="J30" s="110">
        <f t="shared" si="6"/>
        <v>0</v>
      </c>
      <c r="K30" s="224"/>
      <c r="L30" s="112">
        <f t="shared" si="7"/>
        <v>0</v>
      </c>
      <c r="M30" s="143"/>
      <c r="N30" s="106"/>
      <c r="O30" s="335"/>
      <c r="P30" s="399"/>
      <c r="Q30" s="111">
        <f>+L30-M30</f>
        <v>0</v>
      </c>
      <c r="R30" s="143">
        <v>200</v>
      </c>
      <c r="S30" s="106">
        <v>43069</v>
      </c>
      <c r="T30" s="145"/>
      <c r="U30" s="146"/>
      <c r="V30" s="146"/>
      <c r="W30" s="116" t="s">
        <v>355</v>
      </c>
      <c r="X30" s="418" t="str">
        <f t="shared" ref="X30:X35" si="8">IF(W30="REESALONAT","[Data!]","")</f>
        <v>[Data!]</v>
      </c>
    </row>
    <row r="31" spans="2:24" x14ac:dyDescent="0.2">
      <c r="B31" s="90"/>
      <c r="C31" s="106"/>
      <c r="D31" s="199"/>
      <c r="E31" s="142"/>
      <c r="F31" s="143"/>
      <c r="G31" s="110"/>
      <c r="H31" s="111"/>
      <c r="I31" s="110"/>
      <c r="J31" s="110">
        <f t="shared" si="6"/>
        <v>0</v>
      </c>
      <c r="K31" s="224"/>
      <c r="L31" s="112">
        <f t="shared" si="7"/>
        <v>0</v>
      </c>
      <c r="M31" s="143"/>
      <c r="N31" s="106"/>
      <c r="O31" s="335"/>
      <c r="P31" s="399"/>
      <c r="Q31" s="111">
        <f>+L31-M31</f>
        <v>0</v>
      </c>
      <c r="R31" s="143">
        <v>100</v>
      </c>
      <c r="S31" s="106">
        <v>43099</v>
      </c>
      <c r="T31" s="145"/>
      <c r="U31" s="146"/>
      <c r="V31" s="146"/>
      <c r="W31" s="116" t="s">
        <v>378</v>
      </c>
      <c r="X31" s="418" t="str">
        <f t="shared" si="8"/>
        <v/>
      </c>
    </row>
    <row r="32" spans="2:24" x14ac:dyDescent="0.2">
      <c r="B32" s="90"/>
      <c r="C32" s="106"/>
      <c r="D32" s="199"/>
      <c r="E32" s="142"/>
      <c r="F32" s="143"/>
      <c r="G32" s="110"/>
      <c r="H32" s="111"/>
      <c r="I32" s="110"/>
      <c r="J32" s="110"/>
      <c r="K32" s="224"/>
      <c r="L32" s="112"/>
      <c r="M32" s="143"/>
      <c r="N32" s="106"/>
      <c r="O32" s="335"/>
      <c r="P32" s="399"/>
      <c r="Q32" s="111"/>
      <c r="R32" s="143"/>
      <c r="S32" s="106"/>
      <c r="T32" s="145"/>
      <c r="U32" s="146"/>
      <c r="V32" s="146"/>
      <c r="W32" s="116"/>
      <c r="X32" s="418" t="str">
        <f t="shared" si="8"/>
        <v/>
      </c>
    </row>
    <row r="33" spans="1:24" x14ac:dyDescent="0.2">
      <c r="B33" s="90" t="s">
        <v>371</v>
      </c>
      <c r="C33" s="106"/>
      <c r="D33" s="141"/>
      <c r="E33" s="142"/>
      <c r="F33" s="143"/>
      <c r="G33" s="110">
        <f>SUM(E33:F33)</f>
        <v>0</v>
      </c>
      <c r="H33" s="111"/>
      <c r="I33" s="110"/>
      <c r="J33" s="110">
        <f t="shared" si="6"/>
        <v>0</v>
      </c>
      <c r="K33" s="224"/>
      <c r="L33" s="112">
        <f t="shared" si="7"/>
        <v>0</v>
      </c>
      <c r="M33" s="143"/>
      <c r="N33" s="106"/>
      <c r="O33" s="335"/>
      <c r="P33" s="399"/>
      <c r="Q33" s="111">
        <f>+L33-M33</f>
        <v>0</v>
      </c>
      <c r="R33" s="143"/>
      <c r="S33" s="106"/>
      <c r="T33" s="344"/>
      <c r="U33" s="146"/>
      <c r="V33" s="146"/>
      <c r="W33" s="116"/>
      <c r="X33" s="418" t="str">
        <f t="shared" si="8"/>
        <v/>
      </c>
    </row>
    <row r="34" spans="1:24" x14ac:dyDescent="0.2">
      <c r="B34" s="90" t="s">
        <v>372</v>
      </c>
      <c r="C34" s="106"/>
      <c r="D34" s="141"/>
      <c r="E34" s="142"/>
      <c r="F34" s="143"/>
      <c r="G34" s="110">
        <f>SUM(E34:F34)</f>
        <v>0</v>
      </c>
      <c r="H34" s="111"/>
      <c r="I34" s="110"/>
      <c r="J34" s="110">
        <f t="shared" si="6"/>
        <v>0</v>
      </c>
      <c r="K34" s="224"/>
      <c r="L34" s="112">
        <f t="shared" si="7"/>
        <v>0</v>
      </c>
      <c r="M34" s="143"/>
      <c r="N34" s="106"/>
      <c r="O34" s="335"/>
      <c r="P34" s="399"/>
      <c r="Q34" s="111">
        <f>+L34-M34</f>
        <v>0</v>
      </c>
      <c r="R34" s="143"/>
      <c r="S34" s="106"/>
      <c r="T34" s="344"/>
      <c r="U34" s="146"/>
      <c r="V34" s="146"/>
      <c r="W34" s="116"/>
      <c r="X34" s="418" t="str">
        <f t="shared" si="8"/>
        <v/>
      </c>
    </row>
    <row r="35" spans="1:24" x14ac:dyDescent="0.2">
      <c r="B35" s="90" t="s">
        <v>373</v>
      </c>
      <c r="C35" s="106"/>
      <c r="D35" s="117"/>
      <c r="E35" s="108"/>
      <c r="F35" s="109"/>
      <c r="G35" s="110">
        <f>SUM(E35:F35)</f>
        <v>0</v>
      </c>
      <c r="H35" s="111"/>
      <c r="I35" s="110"/>
      <c r="J35" s="110">
        <f t="shared" si="6"/>
        <v>0</v>
      </c>
      <c r="K35" s="222"/>
      <c r="L35" s="112">
        <f t="shared" si="7"/>
        <v>0</v>
      </c>
      <c r="M35" s="109"/>
      <c r="N35" s="106"/>
      <c r="O35" s="329"/>
      <c r="P35" s="399"/>
      <c r="Q35" s="111">
        <f>+L35-M35</f>
        <v>0</v>
      </c>
      <c r="R35" s="109"/>
      <c r="S35" s="106"/>
      <c r="T35" s="114"/>
      <c r="U35" s="115"/>
      <c r="V35" s="115"/>
      <c r="W35" s="116"/>
      <c r="X35" s="418" t="str">
        <f t="shared" si="8"/>
        <v/>
      </c>
    </row>
    <row r="36" spans="1:24" ht="13.5" thickBot="1" x14ac:dyDescent="0.25">
      <c r="B36" s="121" t="s">
        <v>81</v>
      </c>
      <c r="C36" s="122"/>
      <c r="D36" s="123"/>
      <c r="E36" s="124"/>
      <c r="F36" s="125"/>
      <c r="G36" s="126"/>
      <c r="H36" s="127"/>
      <c r="I36" s="126"/>
      <c r="J36" s="110">
        <f t="shared" si="6"/>
        <v>0</v>
      </c>
      <c r="K36" s="226"/>
      <c r="L36" s="112">
        <f t="shared" si="7"/>
        <v>0</v>
      </c>
      <c r="M36" s="125"/>
      <c r="N36" s="106"/>
      <c r="O36" s="331"/>
      <c r="P36" s="400"/>
      <c r="Q36" s="111">
        <f>+L36-M36</f>
        <v>0</v>
      </c>
      <c r="R36" s="125"/>
      <c r="S36" s="106"/>
      <c r="T36" s="129"/>
      <c r="U36" s="130"/>
      <c r="V36" s="130"/>
      <c r="W36" s="116"/>
      <c r="X36" s="418"/>
    </row>
    <row r="37" spans="1:24" ht="13.5" thickBot="1" x14ac:dyDescent="0.25">
      <c r="B37" s="132" t="s">
        <v>168</v>
      </c>
      <c r="C37" s="133"/>
      <c r="D37" s="134"/>
      <c r="E37" s="147">
        <f t="shared" ref="E37:M37" si="9">SUM(E29:E36)</f>
        <v>1000</v>
      </c>
      <c r="F37" s="136">
        <f t="shared" si="9"/>
        <v>0</v>
      </c>
      <c r="G37" s="136">
        <f t="shared" si="9"/>
        <v>1000</v>
      </c>
      <c r="H37" s="136">
        <f t="shared" si="9"/>
        <v>240</v>
      </c>
      <c r="I37" s="136">
        <f t="shared" si="9"/>
        <v>0</v>
      </c>
      <c r="J37" s="137">
        <f t="shared" si="9"/>
        <v>1240</v>
      </c>
      <c r="K37" s="227">
        <f t="shared" si="9"/>
        <v>240</v>
      </c>
      <c r="L37" s="138">
        <f t="shared" si="9"/>
        <v>1000</v>
      </c>
      <c r="M37" s="136">
        <f t="shared" si="9"/>
        <v>500</v>
      </c>
      <c r="N37" s="136"/>
      <c r="O37" s="332"/>
      <c r="P37" s="135">
        <f>SUM(P29:P36)</f>
        <v>0</v>
      </c>
      <c r="Q37" s="136">
        <f>SUM(Q29:Q36)</f>
        <v>500</v>
      </c>
      <c r="R37" s="136">
        <f>SUM(R29:R36)</f>
        <v>500</v>
      </c>
      <c r="S37" s="136"/>
      <c r="T37" s="148">
        <f>SUM(T29:T36)</f>
        <v>0</v>
      </c>
      <c r="U37" s="138">
        <f>SUM(U29:U36)</f>
        <v>0</v>
      </c>
      <c r="V37" s="138">
        <f>SUM(V29:V36)</f>
        <v>0</v>
      </c>
      <c r="W37" s="140"/>
      <c r="X37" s="140"/>
    </row>
    <row r="38" spans="1:24" ht="13.5" thickBot="1" x14ac:dyDescent="0.25">
      <c r="B38" s="149"/>
      <c r="C38" s="150"/>
      <c r="D38" s="151"/>
      <c r="E38" s="225"/>
      <c r="F38" s="153"/>
      <c r="G38" s="154"/>
      <c r="H38" s="154"/>
      <c r="I38" s="154"/>
      <c r="J38" s="154"/>
      <c r="K38" s="228"/>
      <c r="L38" s="229"/>
      <c r="M38" s="156"/>
      <c r="N38" s="106"/>
      <c r="O38" s="336"/>
      <c r="P38" s="152"/>
      <c r="Q38" s="156"/>
      <c r="R38" s="156"/>
      <c r="S38" s="106"/>
      <c r="T38" s="157"/>
      <c r="U38" s="158"/>
      <c r="V38" s="158"/>
      <c r="W38" s="159"/>
      <c r="X38" s="159"/>
    </row>
    <row r="39" spans="1:24" ht="13.5" thickBot="1" x14ac:dyDescent="0.25">
      <c r="B39" s="263" t="s">
        <v>54</v>
      </c>
      <c r="C39" s="264"/>
      <c r="D39" s="265"/>
      <c r="E39" s="266">
        <f t="shared" ref="E39:M39" si="10">+E37+E17+E27</f>
        <v>3400</v>
      </c>
      <c r="F39" s="267">
        <f t="shared" si="10"/>
        <v>250</v>
      </c>
      <c r="G39" s="268">
        <f t="shared" si="10"/>
        <v>3650</v>
      </c>
      <c r="H39" s="268">
        <f t="shared" si="10"/>
        <v>876</v>
      </c>
      <c r="I39" s="268">
        <f t="shared" si="10"/>
        <v>98</v>
      </c>
      <c r="J39" s="269">
        <f t="shared" si="10"/>
        <v>4624</v>
      </c>
      <c r="K39" s="270">
        <f t="shared" si="10"/>
        <v>2224</v>
      </c>
      <c r="L39" s="230">
        <f t="shared" si="10"/>
        <v>2400</v>
      </c>
      <c r="M39" s="268">
        <f t="shared" si="10"/>
        <v>600</v>
      </c>
      <c r="N39" s="268"/>
      <c r="O39" s="325"/>
      <c r="P39" s="266">
        <f>+P37+P17+P27</f>
        <v>98</v>
      </c>
      <c r="Q39" s="268">
        <f t="shared" ref="Q39:V39" si="11">+Q37+Q17+Q27</f>
        <v>1800</v>
      </c>
      <c r="R39" s="268">
        <f t="shared" si="11"/>
        <v>1450</v>
      </c>
      <c r="S39" s="268">
        <f t="shared" si="11"/>
        <v>0</v>
      </c>
      <c r="T39" s="271">
        <f t="shared" si="11"/>
        <v>350</v>
      </c>
      <c r="U39" s="272">
        <f t="shared" si="11"/>
        <v>200</v>
      </c>
      <c r="V39" s="272">
        <f t="shared" si="11"/>
        <v>400</v>
      </c>
      <c r="W39" s="273"/>
      <c r="X39" s="273"/>
    </row>
    <row r="40" spans="1:24" ht="13.5" thickBot="1" x14ac:dyDescent="0.25">
      <c r="B40" s="410"/>
      <c r="C40" s="411"/>
      <c r="D40" s="411"/>
      <c r="E40" s="411"/>
      <c r="F40" s="411"/>
      <c r="G40" s="412">
        <f>+G39-F39-E39</f>
        <v>0</v>
      </c>
      <c r="H40" s="411"/>
      <c r="I40" s="411"/>
      <c r="J40" s="413">
        <f>+J39-I39-H39-G39</f>
        <v>0</v>
      </c>
      <c r="K40" s="411"/>
      <c r="L40" s="412">
        <f>+J39-K39-L39</f>
        <v>0</v>
      </c>
      <c r="M40" s="411"/>
      <c r="N40" s="414"/>
      <c r="O40" s="414"/>
      <c r="P40" s="411"/>
      <c r="Q40" s="412">
        <f>+L39-M39-Q39</f>
        <v>0</v>
      </c>
      <c r="R40" s="412">
        <f>+R39+T39-Q39</f>
        <v>0</v>
      </c>
      <c r="S40" s="411"/>
      <c r="T40" s="411"/>
      <c r="U40" s="676" t="s">
        <v>377</v>
      </c>
      <c r="V40" s="677"/>
      <c r="W40" s="409">
        <f>SUMIF(W10:W36,"RESTANT",R10:R36)</f>
        <v>600</v>
      </c>
      <c r="X40" s="273"/>
    </row>
    <row r="42" spans="1:24" ht="12.75" customHeight="1" x14ac:dyDescent="0.2">
      <c r="A42" s="79">
        <f>+G27-'45_Achizitii'!G25</f>
        <v>1600</v>
      </c>
      <c r="B42" s="403" t="s">
        <v>312</v>
      </c>
      <c r="C42" s="690" t="s">
        <v>311</v>
      </c>
      <c r="D42" s="690"/>
      <c r="E42" s="690"/>
      <c r="F42" s="690"/>
      <c r="G42" s="690"/>
      <c r="H42" s="690"/>
      <c r="I42" s="690"/>
      <c r="J42" s="690"/>
      <c r="K42" s="690"/>
      <c r="L42" s="690"/>
      <c r="M42" s="78"/>
      <c r="N42" s="78"/>
      <c r="O42" s="337"/>
      <c r="P42" s="337"/>
      <c r="Q42" s="78"/>
      <c r="R42" s="78"/>
      <c r="S42" s="78"/>
      <c r="T42" s="78"/>
      <c r="U42" s="78"/>
      <c r="V42" s="78"/>
    </row>
    <row r="43" spans="1:24" ht="12.75" customHeight="1" x14ac:dyDescent="0.2">
      <c r="A43" s="79">
        <f>+L39-BS!D24-BS!D33</f>
        <v>2400</v>
      </c>
      <c r="B43" s="403" t="s">
        <v>318</v>
      </c>
      <c r="C43" s="690" t="s">
        <v>486</v>
      </c>
      <c r="D43" s="690"/>
      <c r="E43" s="690"/>
      <c r="F43" s="690"/>
      <c r="G43" s="690"/>
      <c r="H43" s="690"/>
      <c r="I43" s="690"/>
      <c r="J43" s="690"/>
      <c r="K43" s="690"/>
      <c r="L43" s="690"/>
      <c r="M43" s="78"/>
      <c r="N43" s="78"/>
      <c r="O43" s="337"/>
      <c r="P43" s="337"/>
      <c r="Q43" s="78"/>
      <c r="R43" s="78"/>
      <c r="S43" s="78"/>
      <c r="T43" s="78"/>
      <c r="U43" s="78"/>
      <c r="V43" s="78"/>
    </row>
    <row r="46" spans="1:24" x14ac:dyDescent="0.2">
      <c r="B46" s="161" t="s">
        <v>37</v>
      </c>
      <c r="C46" s="160"/>
    </row>
    <row r="47" spans="1:24" x14ac:dyDescent="0.2">
      <c r="B47" s="728" t="s">
        <v>56</v>
      </c>
      <c r="C47" s="728"/>
    </row>
  </sheetData>
  <mergeCells count="56">
    <mergeCell ref="X3:X5"/>
    <mergeCell ref="X6:X7"/>
    <mergeCell ref="B47:C47"/>
    <mergeCell ref="F6:F7"/>
    <mergeCell ref="G6:G7"/>
    <mergeCell ref="K6:K7"/>
    <mergeCell ref="R6:R7"/>
    <mergeCell ref="S6:S7"/>
    <mergeCell ref="B8:D8"/>
    <mergeCell ref="B18:D18"/>
    <mergeCell ref="W3:W5"/>
    <mergeCell ref="W6:W7"/>
    <mergeCell ref="B6:B7"/>
    <mergeCell ref="C6:C7"/>
    <mergeCell ref="D6:D7"/>
    <mergeCell ref="E6:E7"/>
    <mergeCell ref="M3:O3"/>
    <mergeCell ref="V6:V7"/>
    <mergeCell ref="R4:R5"/>
    <mergeCell ref="S4:S5"/>
    <mergeCell ref="T6:T7"/>
    <mergeCell ref="J6:J7"/>
    <mergeCell ref="T4:T5"/>
    <mergeCell ref="I4:I5"/>
    <mergeCell ref="L4:L5"/>
    <mergeCell ref="M4:M5"/>
    <mergeCell ref="N4:N5"/>
    <mergeCell ref="B3:D3"/>
    <mergeCell ref="C4:C5"/>
    <mergeCell ref="D4:D5"/>
    <mergeCell ref="E4:E5"/>
    <mergeCell ref="F4:F5"/>
    <mergeCell ref="E3:L3"/>
    <mergeCell ref="C42:L42"/>
    <mergeCell ref="C43:L43"/>
    <mergeCell ref="H4:H5"/>
    <mergeCell ref="J4:J5"/>
    <mergeCell ref="Q4:Q5"/>
    <mergeCell ref="Q6:Q7"/>
    <mergeCell ref="G4:G5"/>
    <mergeCell ref="B28:D28"/>
    <mergeCell ref="N6:N7"/>
    <mergeCell ref="M6:M7"/>
    <mergeCell ref="K4:K5"/>
    <mergeCell ref="O4:O5"/>
    <mergeCell ref="O6:O7"/>
    <mergeCell ref="H6:H7"/>
    <mergeCell ref="I6:I7"/>
    <mergeCell ref="L6:L7"/>
    <mergeCell ref="U40:V40"/>
    <mergeCell ref="U6:U7"/>
    <mergeCell ref="U3:U5"/>
    <mergeCell ref="P4:P5"/>
    <mergeCell ref="P6:P7"/>
    <mergeCell ref="P3:T3"/>
    <mergeCell ref="V3:V5"/>
  </mergeCells>
  <conditionalFormatting sqref="X30">
    <cfRule type="containsText" dxfId="74" priority="2" stopIfTrue="1" operator="containsText" text="[Data!]">
      <formula>NOT(ISERROR(SEARCH("[Data!]",X30)))</formula>
    </cfRule>
  </conditionalFormatting>
  <conditionalFormatting sqref="X29">
    <cfRule type="containsText" dxfId="73" priority="1" stopIfTrue="1" operator="containsText" text="[Data!]">
      <formula>NOT(ISERROR(SEARCH("[Data!]",X29)))</formula>
    </cfRule>
  </conditionalFormatting>
  <dataValidations count="1">
    <dataValidation type="list" allowBlank="1" showInputMessage="1" showErrorMessage="1" sqref="W10:W15 W19:W26 W29:W36" xr:uid="{00000000-0002-0000-0500-000000000000}">
      <formula1>"NESCADENT,RESTANT,LITIGIU,REESALONAT,CONTINGENT"</formula1>
    </dataValidation>
  </dataValidations>
  <pageMargins left="0.41" right="0.26" top="0.44" bottom="0.74803149606299202" header="0.31496062992126" footer="0.31496062992126"/>
  <pageSetup paperSize="9" scale="4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L42"/>
  <sheetViews>
    <sheetView zoomScale="75" zoomScaleNormal="75" workbookViewId="0">
      <pane xSplit="4" ySplit="8" topLeftCell="E15" activePane="bottomRight" state="frozen"/>
      <selection activeCell="D47" sqref="D47"/>
      <selection pane="topRight" activeCell="D47" sqref="D47"/>
      <selection pane="bottomLeft" activeCell="D47" sqref="D47"/>
      <selection pane="bottomRight" activeCell="G39" sqref="G39"/>
    </sheetView>
  </sheetViews>
  <sheetFormatPr defaultRowHeight="12.75" x14ac:dyDescent="0.2"/>
  <cols>
    <col min="1" max="1" width="12.42578125" style="77" customWidth="1"/>
    <col min="2" max="2" width="27.5703125" style="77" customWidth="1"/>
    <col min="3" max="3" width="12.42578125" style="77" customWidth="1"/>
    <col min="4" max="4" width="21.7109375" style="77" customWidth="1"/>
    <col min="5" max="5" width="17.28515625" style="77" customWidth="1"/>
    <col min="6" max="6" width="14.7109375" style="77" customWidth="1"/>
    <col min="7" max="7" width="18.140625" style="77" customWidth="1"/>
    <col min="8" max="8" width="15.42578125" style="77" customWidth="1"/>
    <col min="9" max="10" width="16.7109375" style="77" customWidth="1"/>
    <col min="11" max="11" width="19.5703125" style="77" customWidth="1"/>
    <col min="12" max="12" width="18.140625" style="77" customWidth="1"/>
    <col min="13" max="16384" width="9.140625" style="77"/>
  </cols>
  <sheetData>
    <row r="1" spans="2:12" ht="15.75" x14ac:dyDescent="0.25">
      <c r="B1" s="195" t="s">
        <v>363</v>
      </c>
      <c r="G1" s="407">
        <v>43190</v>
      </c>
    </row>
    <row r="2" spans="2:12" ht="13.5" thickBot="1" x14ac:dyDescent="0.25"/>
    <row r="3" spans="2:12" ht="17.25" customHeight="1" x14ac:dyDescent="0.25">
      <c r="B3" s="711" t="s">
        <v>0</v>
      </c>
      <c r="C3" s="712"/>
      <c r="D3" s="713"/>
      <c r="E3" s="760" t="s">
        <v>365</v>
      </c>
      <c r="F3" s="761"/>
      <c r="G3" s="753" t="s">
        <v>476</v>
      </c>
      <c r="H3" s="758" t="s">
        <v>366</v>
      </c>
      <c r="I3" s="759"/>
      <c r="J3" s="762" t="s">
        <v>306</v>
      </c>
      <c r="K3" s="765" t="s">
        <v>487</v>
      </c>
      <c r="L3" s="740" t="s">
        <v>488</v>
      </c>
    </row>
    <row r="4" spans="2:12" ht="53.25" customHeight="1" x14ac:dyDescent="0.2">
      <c r="B4" s="105" t="s">
        <v>5</v>
      </c>
      <c r="C4" s="714" t="s">
        <v>40</v>
      </c>
      <c r="D4" s="715" t="s">
        <v>41</v>
      </c>
      <c r="E4" s="722" t="s">
        <v>489</v>
      </c>
      <c r="F4" s="768" t="s">
        <v>43</v>
      </c>
      <c r="G4" s="754"/>
      <c r="H4" s="770" t="s">
        <v>458</v>
      </c>
      <c r="I4" s="751" t="s">
        <v>310</v>
      </c>
      <c r="J4" s="763"/>
      <c r="K4" s="766"/>
      <c r="L4" s="741"/>
    </row>
    <row r="5" spans="2:12" x14ac:dyDescent="0.2">
      <c r="B5" s="105" t="s">
        <v>6</v>
      </c>
      <c r="C5" s="714"/>
      <c r="D5" s="715"/>
      <c r="E5" s="696"/>
      <c r="F5" s="769"/>
      <c r="G5" s="755"/>
      <c r="H5" s="771"/>
      <c r="I5" s="752"/>
      <c r="J5" s="764"/>
      <c r="K5" s="767"/>
      <c r="L5" s="742"/>
    </row>
    <row r="6" spans="2:12" x14ac:dyDescent="0.2">
      <c r="B6" s="732"/>
      <c r="C6" s="734"/>
      <c r="D6" s="736"/>
      <c r="E6" s="697" t="s">
        <v>61</v>
      </c>
      <c r="F6" s="650" t="s">
        <v>62</v>
      </c>
      <c r="G6" s="670" t="s">
        <v>45</v>
      </c>
      <c r="H6" s="749" t="s">
        <v>177</v>
      </c>
      <c r="I6" s="743" t="s">
        <v>33</v>
      </c>
      <c r="J6" s="745" t="s">
        <v>34</v>
      </c>
      <c r="K6" s="747" t="s">
        <v>379</v>
      </c>
      <c r="L6" s="743" t="s">
        <v>46</v>
      </c>
    </row>
    <row r="7" spans="2:12" ht="7.5" customHeight="1" thickBot="1" x14ac:dyDescent="0.25">
      <c r="B7" s="733"/>
      <c r="C7" s="735"/>
      <c r="D7" s="737"/>
      <c r="E7" s="698"/>
      <c r="F7" s="757"/>
      <c r="G7" s="724"/>
      <c r="H7" s="750"/>
      <c r="I7" s="744"/>
      <c r="J7" s="746"/>
      <c r="K7" s="748"/>
      <c r="L7" s="744"/>
    </row>
    <row r="8" spans="2:12" ht="15.75" customHeight="1" x14ac:dyDescent="0.2">
      <c r="B8" s="699" t="s">
        <v>374</v>
      </c>
      <c r="C8" s="700"/>
      <c r="D8" s="701"/>
      <c r="E8" s="397"/>
      <c r="F8" s="249"/>
      <c r="G8" s="261"/>
      <c r="H8" s="496"/>
      <c r="I8" s="497"/>
      <c r="J8" s="498"/>
      <c r="K8" s="499"/>
      <c r="L8" s="500"/>
    </row>
    <row r="9" spans="2:12" x14ac:dyDescent="0.2">
      <c r="B9" s="90" t="s">
        <v>48</v>
      </c>
      <c r="C9" s="106"/>
      <c r="D9" s="107"/>
      <c r="E9" s="109">
        <f>+'46_Transferuri'!R10</f>
        <v>100</v>
      </c>
      <c r="F9" s="349">
        <f>+'46_Transferuri'!S10</f>
        <v>43187</v>
      </c>
      <c r="G9" s="349" t="str">
        <f>+'46_Transferuri'!W10</f>
        <v>RESTANT</v>
      </c>
      <c r="H9" s="501">
        <v>50</v>
      </c>
      <c r="I9" s="474">
        <v>43210</v>
      </c>
      <c r="J9" s="502">
        <v>0</v>
      </c>
      <c r="K9" s="503">
        <f>+IF(H9&lt;&gt;"[suma platita!]",E9-H9-J9,E9)</f>
        <v>50</v>
      </c>
      <c r="L9" s="474" t="str">
        <f t="shared" ref="L9:L21" si="0">IF(G9="LITIGIU","LITIGIU",IF(F9&lt;$G$1+1,IF(K9&gt;0,"RESTANT",""),"N/A"))</f>
        <v>RESTANT</v>
      </c>
    </row>
    <row r="10" spans="2:12" x14ac:dyDescent="0.2">
      <c r="B10" s="90"/>
      <c r="C10" s="106"/>
      <c r="D10" s="117"/>
      <c r="E10" s="109">
        <f>+'46_Transferuri'!R11</f>
        <v>100</v>
      </c>
      <c r="F10" s="349">
        <f>+'46_Transferuri'!S11</f>
        <v>43218</v>
      </c>
      <c r="G10" s="349" t="str">
        <f>+'46_Transferuri'!W11</f>
        <v>NESCADENT</v>
      </c>
      <c r="H10" s="501">
        <f>IF(F10&lt;&gt;"",IF(F10&lt;($G$1+1),"[suma platita!]",0),0)</f>
        <v>0</v>
      </c>
      <c r="I10" s="474">
        <v>43210</v>
      </c>
      <c r="J10" s="502">
        <v>0</v>
      </c>
      <c r="K10" s="503">
        <f>+IF(H10&lt;&gt;"[suma platita!]",E10-H10-J10,E10)</f>
        <v>100</v>
      </c>
      <c r="L10" s="474" t="str">
        <f t="shared" si="0"/>
        <v>N/A</v>
      </c>
    </row>
    <row r="11" spans="2:12" x14ac:dyDescent="0.2">
      <c r="B11" s="90" t="s">
        <v>230</v>
      </c>
      <c r="C11" s="106"/>
      <c r="D11" s="117"/>
      <c r="E11" s="109">
        <f>+'46_Transferuri'!R19</f>
        <v>250</v>
      </c>
      <c r="F11" s="349">
        <f>+'46_Transferuri'!S19</f>
        <v>43131</v>
      </c>
      <c r="G11" s="349" t="str">
        <f>+'46_Transferuri'!W19</f>
        <v>RESTANT</v>
      </c>
      <c r="H11" s="501">
        <v>250</v>
      </c>
      <c r="I11" s="474">
        <v>43210</v>
      </c>
      <c r="J11" s="502">
        <v>0</v>
      </c>
      <c r="K11" s="503">
        <f>+IF(H11&lt;&gt;"[suma platita!]",E11-H11-J11,E11)</f>
        <v>0</v>
      </c>
      <c r="L11" s="474" t="str">
        <f t="shared" si="0"/>
        <v/>
      </c>
    </row>
    <row r="12" spans="2:12" x14ac:dyDescent="0.2">
      <c r="B12" s="90"/>
      <c r="C12" s="106"/>
      <c r="D12" s="117"/>
      <c r="E12" s="109">
        <f>+'46_Transferuri'!R20</f>
        <v>250</v>
      </c>
      <c r="F12" s="349">
        <f>+'46_Transferuri'!S20</f>
        <v>43159</v>
      </c>
      <c r="G12" s="349" t="str">
        <f>+'46_Transferuri'!W20</f>
        <v>LITIGIU</v>
      </c>
      <c r="H12" s="501" t="str">
        <f t="shared" ref="H12:H21" si="1">IF(F12&lt;&gt;"",IF(F12&lt;($G$1+1),"[suma platita!]",0),0)</f>
        <v>[suma platita!]</v>
      </c>
      <c r="I12" s="474" t="str">
        <f t="shared" ref="I12:I21" si="2">IF(H12&gt;0,"[data platii!]",IF(H12="[suma platita!]","[data platii!]",""))</f>
        <v>[data platii!]</v>
      </c>
      <c r="J12" s="502">
        <v>0</v>
      </c>
      <c r="K12" s="503">
        <f t="shared" ref="K12:K21" si="3">+IF(H12&lt;&gt;"[suma platita!]",E12-H12-J12,E12)</f>
        <v>250</v>
      </c>
      <c r="L12" s="474" t="str">
        <f t="shared" si="0"/>
        <v>LITIGIU</v>
      </c>
    </row>
    <row r="13" spans="2:12" x14ac:dyDescent="0.2">
      <c r="B13" s="90"/>
      <c r="C13" s="106"/>
      <c r="D13" s="117"/>
      <c r="E13" s="109">
        <f>+'46_Transferuri'!R21</f>
        <v>250</v>
      </c>
      <c r="F13" s="349">
        <f>+'46_Transferuri'!S21</f>
        <v>43190</v>
      </c>
      <c r="G13" s="349" t="str">
        <f>+'46_Transferuri'!W21</f>
        <v>RESTANT</v>
      </c>
      <c r="H13" s="501" t="str">
        <f t="shared" si="1"/>
        <v>[suma platita!]</v>
      </c>
      <c r="I13" s="474" t="str">
        <f t="shared" si="2"/>
        <v>[data platii!]</v>
      </c>
      <c r="J13" s="502">
        <v>0</v>
      </c>
      <c r="K13" s="503">
        <f t="shared" si="3"/>
        <v>250</v>
      </c>
      <c r="L13" s="474" t="str">
        <f t="shared" si="0"/>
        <v>RESTANT</v>
      </c>
    </row>
    <row r="14" spans="2:12" x14ac:dyDescent="0.2">
      <c r="B14" s="90"/>
      <c r="C14" s="106"/>
      <c r="D14" s="117"/>
      <c r="E14" s="109"/>
      <c r="F14" s="349"/>
      <c r="G14" s="349" t="str">
        <f t="shared" ref="G14:G21" si="4">IF(A14&lt;$G$1,IF(F14&gt;0,"RESTANT",""),"N/A")</f>
        <v/>
      </c>
      <c r="H14" s="501">
        <f t="shared" si="1"/>
        <v>0</v>
      </c>
      <c r="I14" s="474" t="str">
        <f t="shared" si="2"/>
        <v/>
      </c>
      <c r="J14" s="502">
        <v>0</v>
      </c>
      <c r="K14" s="503">
        <f t="shared" si="3"/>
        <v>0</v>
      </c>
      <c r="L14" s="474" t="str">
        <f t="shared" si="0"/>
        <v/>
      </c>
    </row>
    <row r="15" spans="2:12" x14ac:dyDescent="0.2">
      <c r="B15" s="90"/>
      <c r="C15" s="106"/>
      <c r="D15" s="117"/>
      <c r="E15" s="109"/>
      <c r="F15" s="349"/>
      <c r="G15" s="349" t="str">
        <f t="shared" si="4"/>
        <v/>
      </c>
      <c r="H15" s="501">
        <f t="shared" si="1"/>
        <v>0</v>
      </c>
      <c r="I15" s="474" t="str">
        <f t="shared" si="2"/>
        <v/>
      </c>
      <c r="J15" s="502">
        <v>0</v>
      </c>
      <c r="K15" s="503">
        <f t="shared" si="3"/>
        <v>0</v>
      </c>
      <c r="L15" s="474" t="str">
        <f t="shared" si="0"/>
        <v/>
      </c>
    </row>
    <row r="16" spans="2:12" x14ac:dyDescent="0.2">
      <c r="B16" s="90"/>
      <c r="C16" s="106"/>
      <c r="D16" s="117"/>
      <c r="E16" s="109"/>
      <c r="F16" s="349"/>
      <c r="G16" s="349" t="str">
        <f t="shared" si="4"/>
        <v/>
      </c>
      <c r="H16" s="501">
        <f t="shared" si="1"/>
        <v>0</v>
      </c>
      <c r="I16" s="474" t="str">
        <f t="shared" si="2"/>
        <v/>
      </c>
      <c r="J16" s="502">
        <v>0</v>
      </c>
      <c r="K16" s="503">
        <f t="shared" si="3"/>
        <v>0</v>
      </c>
      <c r="L16" s="474" t="str">
        <f t="shared" si="0"/>
        <v/>
      </c>
    </row>
    <row r="17" spans="2:12" x14ac:dyDescent="0.2">
      <c r="B17" s="90"/>
      <c r="C17" s="106"/>
      <c r="D17" s="117"/>
      <c r="E17" s="109"/>
      <c r="F17" s="349"/>
      <c r="G17" s="349" t="str">
        <f t="shared" si="4"/>
        <v/>
      </c>
      <c r="H17" s="501">
        <f t="shared" si="1"/>
        <v>0</v>
      </c>
      <c r="I17" s="474" t="str">
        <f t="shared" si="2"/>
        <v/>
      </c>
      <c r="J17" s="502">
        <v>0</v>
      </c>
      <c r="K17" s="503">
        <f t="shared" si="3"/>
        <v>0</v>
      </c>
      <c r="L17" s="474" t="str">
        <f t="shared" si="0"/>
        <v/>
      </c>
    </row>
    <row r="18" spans="2:12" x14ac:dyDescent="0.2">
      <c r="B18" s="90"/>
      <c r="C18" s="106"/>
      <c r="D18" s="117"/>
      <c r="E18" s="109"/>
      <c r="F18" s="349"/>
      <c r="G18" s="349" t="str">
        <f t="shared" si="4"/>
        <v/>
      </c>
      <c r="H18" s="501">
        <f t="shared" si="1"/>
        <v>0</v>
      </c>
      <c r="I18" s="474" t="str">
        <f t="shared" si="2"/>
        <v/>
      </c>
      <c r="J18" s="502">
        <v>0</v>
      </c>
      <c r="K18" s="503">
        <f t="shared" si="3"/>
        <v>0</v>
      </c>
      <c r="L18" s="474" t="str">
        <f t="shared" si="0"/>
        <v/>
      </c>
    </row>
    <row r="19" spans="2:12" x14ac:dyDescent="0.2">
      <c r="B19" s="90"/>
      <c r="C19" s="106"/>
      <c r="D19" s="117"/>
      <c r="E19" s="109"/>
      <c r="F19" s="349"/>
      <c r="G19" s="349" t="str">
        <f t="shared" si="4"/>
        <v/>
      </c>
      <c r="H19" s="501">
        <f t="shared" si="1"/>
        <v>0</v>
      </c>
      <c r="I19" s="474" t="str">
        <f t="shared" si="2"/>
        <v/>
      </c>
      <c r="J19" s="502">
        <v>0</v>
      </c>
      <c r="K19" s="503">
        <f t="shared" si="3"/>
        <v>0</v>
      </c>
      <c r="L19" s="474" t="str">
        <f t="shared" si="0"/>
        <v/>
      </c>
    </row>
    <row r="20" spans="2:12" x14ac:dyDescent="0.2">
      <c r="B20" s="90"/>
      <c r="C20" s="106"/>
      <c r="D20" s="117"/>
      <c r="E20" s="109"/>
      <c r="F20" s="349"/>
      <c r="G20" s="349" t="str">
        <f t="shared" si="4"/>
        <v/>
      </c>
      <c r="H20" s="501">
        <f t="shared" si="1"/>
        <v>0</v>
      </c>
      <c r="I20" s="474" t="str">
        <f t="shared" si="2"/>
        <v/>
      </c>
      <c r="J20" s="502">
        <v>0</v>
      </c>
      <c r="K20" s="503">
        <f t="shared" si="3"/>
        <v>0</v>
      </c>
      <c r="L20" s="474" t="str">
        <f t="shared" si="0"/>
        <v/>
      </c>
    </row>
    <row r="21" spans="2:12" x14ac:dyDescent="0.2">
      <c r="B21" s="90"/>
      <c r="C21" s="106"/>
      <c r="D21" s="117"/>
      <c r="E21" s="109"/>
      <c r="F21" s="349"/>
      <c r="G21" s="349" t="str">
        <f t="shared" si="4"/>
        <v/>
      </c>
      <c r="H21" s="501">
        <f t="shared" si="1"/>
        <v>0</v>
      </c>
      <c r="I21" s="474" t="str">
        <f t="shared" si="2"/>
        <v/>
      </c>
      <c r="J21" s="502">
        <v>0</v>
      </c>
      <c r="K21" s="503">
        <f t="shared" si="3"/>
        <v>0</v>
      </c>
      <c r="L21" s="474" t="str">
        <f t="shared" si="0"/>
        <v/>
      </c>
    </row>
    <row r="22" spans="2:12" ht="13.5" thickBot="1" x14ac:dyDescent="0.25">
      <c r="B22" s="121" t="s">
        <v>81</v>
      </c>
      <c r="C22" s="122"/>
      <c r="D22" s="123"/>
      <c r="E22" s="111"/>
      <c r="F22" s="349"/>
      <c r="G22" s="173"/>
      <c r="H22" s="504"/>
      <c r="I22" s="474"/>
      <c r="J22" s="502"/>
      <c r="K22" s="503"/>
      <c r="L22" s="474"/>
    </row>
    <row r="23" spans="2:12" ht="13.5" thickBot="1" x14ac:dyDescent="0.25">
      <c r="B23" s="132" t="s">
        <v>28</v>
      </c>
      <c r="C23" s="133"/>
      <c r="D23" s="134"/>
      <c r="E23" s="136">
        <f>SUM(E9:E22)</f>
        <v>950</v>
      </c>
      <c r="F23" s="137"/>
      <c r="G23" s="227"/>
      <c r="H23" s="505">
        <f>SUM(H9:H22)</f>
        <v>300</v>
      </c>
      <c r="I23" s="506"/>
      <c r="J23" s="507"/>
      <c r="K23" s="508">
        <f>SUM(K9:K22)</f>
        <v>650</v>
      </c>
      <c r="L23" s="506"/>
    </row>
    <row r="24" spans="2:12" x14ac:dyDescent="0.2">
      <c r="B24" s="699" t="s">
        <v>53</v>
      </c>
      <c r="C24" s="700"/>
      <c r="D24" s="701"/>
      <c r="E24" s="259"/>
      <c r="F24" s="405"/>
      <c r="G24" s="406"/>
      <c r="H24" s="509"/>
      <c r="I24" s="510"/>
      <c r="J24" s="511"/>
      <c r="K24" s="512"/>
      <c r="L24" s="510"/>
    </row>
    <row r="25" spans="2:12" x14ac:dyDescent="0.2">
      <c r="B25" s="90" t="s">
        <v>370</v>
      </c>
      <c r="C25" s="106"/>
      <c r="D25" s="344"/>
      <c r="E25" s="109">
        <f>+'46_Transferuri'!R29</f>
        <v>200</v>
      </c>
      <c r="F25" s="349">
        <f>+'46_Transferuri'!X29</f>
        <v>43215</v>
      </c>
      <c r="G25" s="173" t="str">
        <f>+'46_Transferuri'!W29</f>
        <v>REESALONAT</v>
      </c>
      <c r="H25" s="513">
        <v>0</v>
      </c>
      <c r="I25" s="474">
        <v>43125</v>
      </c>
      <c r="J25" s="502">
        <v>0</v>
      </c>
      <c r="K25" s="503">
        <f t="shared" ref="K25:K31" si="5">+IF(H25&lt;&gt;"[suma platita!]",E25-H25-J25,E25)</f>
        <v>200</v>
      </c>
      <c r="L25" s="474" t="str">
        <f t="shared" ref="L25:L31" si="6">IF(G25="LITIGIU","LITIGIU",IF(F25&lt;$G$1+1,IF(K25&gt;0,"RESTANT",""),"N/A"))</f>
        <v>N/A</v>
      </c>
    </row>
    <row r="26" spans="2:12" x14ac:dyDescent="0.2">
      <c r="B26" s="90"/>
      <c r="C26" s="106"/>
      <c r="D26" s="344"/>
      <c r="E26" s="109">
        <f>+'46_Transferuri'!R30</f>
        <v>200</v>
      </c>
      <c r="F26" s="349">
        <f>+'46_Transferuri'!S30</f>
        <v>43069</v>
      </c>
      <c r="G26" s="173" t="str">
        <f>+'46_Transferuri'!W30</f>
        <v>REESALONAT</v>
      </c>
      <c r="H26" s="501">
        <v>200</v>
      </c>
      <c r="I26" s="474" t="str">
        <f t="shared" ref="I26:I32" si="7">IF(H26&gt;0,"[data platii!]",IF(H26="[suma platita!]","[data platii!]",""))</f>
        <v>[data platii!]</v>
      </c>
      <c r="J26" s="502">
        <v>0</v>
      </c>
      <c r="K26" s="503">
        <f t="shared" si="5"/>
        <v>0</v>
      </c>
      <c r="L26" s="474" t="str">
        <f t="shared" si="6"/>
        <v/>
      </c>
    </row>
    <row r="27" spans="2:12" x14ac:dyDescent="0.2">
      <c r="B27" s="90"/>
      <c r="C27" s="106"/>
      <c r="D27" s="344"/>
      <c r="E27" s="109">
        <f>+'46_Transferuri'!R31</f>
        <v>100</v>
      </c>
      <c r="F27" s="349">
        <f>+'46_Transferuri'!S31</f>
        <v>43099</v>
      </c>
      <c r="G27" s="173" t="str">
        <f>+'46_Transferuri'!W31</f>
        <v>LITIGIU</v>
      </c>
      <c r="H27" s="501" t="str">
        <f>IF(F27&lt;&gt;"",IF(F27&lt;($G$1+1),"[suma platita!]",0),0)</f>
        <v>[suma platita!]</v>
      </c>
      <c r="I27" s="474" t="str">
        <f t="shared" si="7"/>
        <v>[data platii!]</v>
      </c>
      <c r="J27" s="502">
        <v>0</v>
      </c>
      <c r="K27" s="503">
        <f t="shared" si="5"/>
        <v>100</v>
      </c>
      <c r="L27" s="474" t="str">
        <f t="shared" si="6"/>
        <v>LITIGIU</v>
      </c>
    </row>
    <row r="28" spans="2:12" x14ac:dyDescent="0.2">
      <c r="B28" s="90"/>
      <c r="C28" s="106"/>
      <c r="D28" s="344"/>
      <c r="E28" s="111"/>
      <c r="F28" s="349"/>
      <c r="G28" s="173" t="str">
        <f>IF(A28&lt;$G$1,IF(F28&gt;0,"RESTANT",""),"N/A")</f>
        <v/>
      </c>
      <c r="H28" s="501">
        <f>IF(F28&lt;&gt;"",IF(F28&lt;($G$1+1),"[suma platita!]",0),0)</f>
        <v>0</v>
      </c>
      <c r="I28" s="474" t="str">
        <f t="shared" si="7"/>
        <v/>
      </c>
      <c r="J28" s="502">
        <v>0</v>
      </c>
      <c r="K28" s="503">
        <f t="shared" si="5"/>
        <v>0</v>
      </c>
      <c r="L28" s="474" t="str">
        <f t="shared" si="6"/>
        <v/>
      </c>
    </row>
    <row r="29" spans="2:12" x14ac:dyDescent="0.2">
      <c r="B29" s="90"/>
      <c r="C29" s="106"/>
      <c r="D29" s="344"/>
      <c r="E29" s="111"/>
      <c r="F29" s="349"/>
      <c r="G29" s="173" t="str">
        <f>IF(A29&lt;$G$1,IF(F29&gt;0,"RESTANT",""),"N/A")</f>
        <v/>
      </c>
      <c r="H29" s="501">
        <f>IF(F29&lt;&gt;"",IF(F29&lt;($G$1+1),"[suma platita!]",0),0)</f>
        <v>0</v>
      </c>
      <c r="I29" s="474" t="str">
        <f t="shared" si="7"/>
        <v/>
      </c>
      <c r="J29" s="502">
        <v>0</v>
      </c>
      <c r="K29" s="503">
        <f t="shared" si="5"/>
        <v>0</v>
      </c>
      <c r="L29" s="474" t="str">
        <f t="shared" si="6"/>
        <v/>
      </c>
    </row>
    <row r="30" spans="2:12" x14ac:dyDescent="0.2">
      <c r="B30" s="90"/>
      <c r="C30" s="106"/>
      <c r="D30" s="344"/>
      <c r="E30" s="111"/>
      <c r="F30" s="349"/>
      <c r="G30" s="173" t="str">
        <f>IF(A30&lt;$G$1,IF(F30&gt;0,"RESTANT",""),"N/A")</f>
        <v/>
      </c>
      <c r="H30" s="501">
        <f>IF(F30&lt;&gt;"",IF(F30&lt;($G$1+1),"[suma platita!]",0),0)</f>
        <v>0</v>
      </c>
      <c r="I30" s="474" t="str">
        <f t="shared" si="7"/>
        <v/>
      </c>
      <c r="J30" s="502">
        <v>0</v>
      </c>
      <c r="K30" s="503">
        <f t="shared" si="5"/>
        <v>0</v>
      </c>
      <c r="L30" s="474" t="str">
        <f t="shared" si="6"/>
        <v/>
      </c>
    </row>
    <row r="31" spans="2:12" x14ac:dyDescent="0.2">
      <c r="B31" s="90"/>
      <c r="C31" s="106"/>
      <c r="D31" s="117"/>
      <c r="E31" s="111"/>
      <c r="F31" s="349"/>
      <c r="G31" s="173" t="str">
        <f>IF(A31&lt;$G$1,IF(F31&gt;0,"RESTANT",""),"N/A")</f>
        <v/>
      </c>
      <c r="H31" s="501">
        <f>IF(F31&lt;&gt;"",IF(F31&lt;($G$1+1),"[suma platita!]",0),0)</f>
        <v>0</v>
      </c>
      <c r="I31" s="474" t="str">
        <f t="shared" si="7"/>
        <v/>
      </c>
      <c r="J31" s="502">
        <v>0</v>
      </c>
      <c r="K31" s="503">
        <f t="shared" si="5"/>
        <v>0</v>
      </c>
      <c r="L31" s="474" t="str">
        <f t="shared" si="6"/>
        <v/>
      </c>
    </row>
    <row r="32" spans="2:12" ht="13.5" thickBot="1" x14ac:dyDescent="0.25">
      <c r="B32" s="121" t="s">
        <v>81</v>
      </c>
      <c r="C32" s="122"/>
      <c r="D32" s="123"/>
      <c r="E32" s="111"/>
      <c r="F32" s="349"/>
      <c r="G32" s="173"/>
      <c r="H32" s="504"/>
      <c r="I32" s="474" t="str">
        <f t="shared" si="7"/>
        <v/>
      </c>
      <c r="J32" s="502"/>
      <c r="K32" s="503"/>
      <c r="L32" s="474"/>
    </row>
    <row r="33" spans="1:12" ht="13.5" thickBot="1" x14ac:dyDescent="0.25">
      <c r="B33" s="132" t="s">
        <v>29</v>
      </c>
      <c r="C33" s="133"/>
      <c r="D33" s="134"/>
      <c r="E33" s="136">
        <f>SUM(E25:E32)</f>
        <v>500</v>
      </c>
      <c r="F33" s="137"/>
      <c r="G33" s="227"/>
      <c r="H33" s="505">
        <f>SUM(H25:H32)</f>
        <v>200</v>
      </c>
      <c r="I33" s="506"/>
      <c r="J33" s="507"/>
      <c r="K33" s="514">
        <f>SUM(K25:K32)</f>
        <v>300</v>
      </c>
      <c r="L33" s="506"/>
    </row>
    <row r="34" spans="1:12" ht="13.5" thickBot="1" x14ac:dyDescent="0.25">
      <c r="B34" s="149"/>
      <c r="C34" s="150"/>
      <c r="D34" s="151"/>
      <c r="E34" s="156"/>
      <c r="F34" s="349"/>
      <c r="G34" s="173"/>
      <c r="H34" s="515"/>
      <c r="I34" s="474"/>
      <c r="J34" s="502"/>
      <c r="K34" s="503"/>
      <c r="L34" s="474"/>
    </row>
    <row r="35" spans="1:12" ht="15.75" customHeight="1" thickBot="1" x14ac:dyDescent="0.25">
      <c r="B35" s="263" t="s">
        <v>54</v>
      </c>
      <c r="C35" s="264"/>
      <c r="D35" s="265"/>
      <c r="E35" s="268">
        <f>+E33+E23</f>
        <v>1450</v>
      </c>
      <c r="F35" s="269">
        <f>+F33+F23</f>
        <v>0</v>
      </c>
      <c r="G35" s="285"/>
      <c r="H35" s="516">
        <f>+H33+H23</f>
        <v>500</v>
      </c>
      <c r="I35" s="517"/>
      <c r="J35" s="518">
        <f>+J33+J23</f>
        <v>0</v>
      </c>
      <c r="K35" s="519">
        <f>+K33+K23</f>
        <v>950</v>
      </c>
      <c r="L35" s="520">
        <f>+L33+L23</f>
        <v>0</v>
      </c>
    </row>
    <row r="36" spans="1:12" ht="13.5" customHeight="1" thickBot="1" x14ac:dyDescent="0.25">
      <c r="B36" s="410"/>
      <c r="C36" s="411"/>
      <c r="D36" s="411"/>
      <c r="E36" s="676" t="s">
        <v>381</v>
      </c>
      <c r="F36" s="756"/>
      <c r="G36" s="416">
        <f>SUMIF(G9:G32,"RESTANT",E9:E32)</f>
        <v>600</v>
      </c>
      <c r="H36" s="411"/>
      <c r="I36" s="411"/>
      <c r="J36" s="676" t="s">
        <v>382</v>
      </c>
      <c r="K36" s="756"/>
      <c r="L36" s="416">
        <f>SUMIF(L9:L32,"RESTANT",K9:K32)</f>
        <v>300</v>
      </c>
    </row>
    <row r="38" spans="1:12" ht="12.75" customHeight="1" x14ac:dyDescent="0.2">
      <c r="A38" s="79">
        <f>+E35-'46_Transferuri'!R39</f>
        <v>0</v>
      </c>
      <c r="B38" s="404" t="s">
        <v>375</v>
      </c>
      <c r="C38" s="402" t="s">
        <v>376</v>
      </c>
      <c r="D38" s="402"/>
      <c r="E38" s="78"/>
      <c r="F38" s="78"/>
    </row>
    <row r="39" spans="1:12" x14ac:dyDescent="0.2">
      <c r="A39" s="79">
        <f>+G36-'46_Transferuri'!W40</f>
        <v>0</v>
      </c>
      <c r="B39" s="404" t="s">
        <v>312</v>
      </c>
      <c r="C39" s="402" t="s">
        <v>380</v>
      </c>
      <c r="D39" s="402"/>
      <c r="E39" s="78"/>
      <c r="F39" s="78"/>
    </row>
    <row r="41" spans="1:12" x14ac:dyDescent="0.2">
      <c r="B41" s="161" t="s">
        <v>37</v>
      </c>
      <c r="C41" s="160"/>
    </row>
    <row r="42" spans="1:12" x14ac:dyDescent="0.2">
      <c r="B42" s="728" t="s">
        <v>56</v>
      </c>
      <c r="C42" s="728"/>
    </row>
  </sheetData>
  <mergeCells count="29">
    <mergeCell ref="B3:D3"/>
    <mergeCell ref="E3:F3"/>
    <mergeCell ref="J3:J5"/>
    <mergeCell ref="K3:K5"/>
    <mergeCell ref="E4:E5"/>
    <mergeCell ref="F4:F5"/>
    <mergeCell ref="H4:H5"/>
    <mergeCell ref="B42:C42"/>
    <mergeCell ref="I4:I5"/>
    <mergeCell ref="G3:G5"/>
    <mergeCell ref="G6:G7"/>
    <mergeCell ref="J36:K36"/>
    <mergeCell ref="E36:F36"/>
    <mergeCell ref="F6:F7"/>
    <mergeCell ref="B8:D8"/>
    <mergeCell ref="E6:E7"/>
    <mergeCell ref="H3:I3"/>
    <mergeCell ref="B6:B7"/>
    <mergeCell ref="C6:C7"/>
    <mergeCell ref="D6:D7"/>
    <mergeCell ref="C4:C5"/>
    <mergeCell ref="D4:D5"/>
    <mergeCell ref="B24:D24"/>
    <mergeCell ref="L3:L5"/>
    <mergeCell ref="L6:L7"/>
    <mergeCell ref="J6:J7"/>
    <mergeCell ref="K6:K7"/>
    <mergeCell ref="H6:H7"/>
    <mergeCell ref="I6:I7"/>
  </mergeCells>
  <conditionalFormatting sqref="H26:H31">
    <cfRule type="containsText" dxfId="72" priority="9" stopIfTrue="1" operator="containsText" text="[suma platita!]">
      <formula>NOT(ISERROR(SEARCH("[suma platita!]",H26)))</formula>
    </cfRule>
    <cfRule type="containsText" dxfId="71" priority="10" stopIfTrue="1" operator="containsText" text="&quot;[suma platita!]&quot;">
      <formula>NOT(ISERROR(SEARCH("""[suma platita!]""",H26)))</formula>
    </cfRule>
  </conditionalFormatting>
  <conditionalFormatting sqref="H26:H31">
    <cfRule type="containsText" dxfId="70" priority="7" stopIfTrue="1" operator="containsText" text="[suma platita!]">
      <formula>NOT(ISERROR(SEARCH("[suma platita!]",H26)))</formula>
    </cfRule>
    <cfRule type="containsText" dxfId="69" priority="8" stopIfTrue="1" operator="containsText" text="&quot;[suma platita!]&quot;">
      <formula>NOT(ISERROR(SEARCH("""[suma platita!]""",H26)))</formula>
    </cfRule>
  </conditionalFormatting>
  <conditionalFormatting sqref="H9:H20">
    <cfRule type="containsText" dxfId="68" priority="13" stopIfTrue="1" operator="containsText" text="[suma platita!]">
      <formula>NOT(ISERROR(SEARCH("[suma platita!]",H9)))</formula>
    </cfRule>
    <cfRule type="containsText" dxfId="67" priority="14" stopIfTrue="1" operator="containsText" text="&quot;[suma platita!]&quot;">
      <formula>NOT(ISERROR(SEARCH("""[suma platita!]""",H9)))</formula>
    </cfRule>
  </conditionalFormatting>
  <conditionalFormatting sqref="H14">
    <cfRule type="containsText" dxfId="66" priority="39" stopIfTrue="1" operator="containsText" text="[suma platita!]">
      <formula>NOT(ISERROR(SEARCH("[suma platita!]",H14)))</formula>
    </cfRule>
    <cfRule type="containsText" dxfId="65" priority="40" stopIfTrue="1" operator="containsText" text="&quot;[suma platita!]&quot;">
      <formula>NOT(ISERROR(SEARCH("""[suma platita!]""",H14)))</formula>
    </cfRule>
  </conditionalFormatting>
  <conditionalFormatting sqref="H21">
    <cfRule type="containsText" dxfId="64" priority="11" stopIfTrue="1" operator="containsText" text="[suma platita!]">
      <formula>NOT(ISERROR(SEARCH("[suma platita!]",H21)))</formula>
    </cfRule>
    <cfRule type="containsText" dxfId="63" priority="12" stopIfTrue="1" operator="containsText" text="&quot;[suma platita!]&quot;">
      <formula>NOT(ISERROR(SEARCH("""[suma platita!]""",H21)))</formula>
    </cfRule>
  </conditionalFormatting>
  <conditionalFormatting sqref="H15">
    <cfRule type="containsText" dxfId="62" priority="31" stopIfTrue="1" operator="containsText" text="[suma platita!]">
      <formula>NOT(ISERROR(SEARCH("[suma platita!]",H15)))</formula>
    </cfRule>
    <cfRule type="containsText" dxfId="61" priority="32" stopIfTrue="1" operator="containsText" text="&quot;[suma platita!]&quot;">
      <formula>NOT(ISERROR(SEARCH("""[suma platita!]""",H15)))</formula>
    </cfRule>
  </conditionalFormatting>
  <conditionalFormatting sqref="H13">
    <cfRule type="containsText" dxfId="60" priority="29" stopIfTrue="1" operator="containsText" text="[suma platita!]">
      <formula>NOT(ISERROR(SEARCH("[suma platita!]",H13)))</formula>
    </cfRule>
    <cfRule type="containsText" dxfId="59" priority="30" stopIfTrue="1" operator="containsText" text="&quot;[suma platita!]&quot;">
      <formula>NOT(ISERROR(SEARCH("""[suma platita!]""",H13)))</formula>
    </cfRule>
  </conditionalFormatting>
  <conditionalFormatting sqref="H12">
    <cfRule type="containsText" dxfId="58" priority="27" stopIfTrue="1" operator="containsText" text="[suma platita!]">
      <formula>NOT(ISERROR(SEARCH("[suma platita!]",H12)))</formula>
    </cfRule>
    <cfRule type="containsText" dxfId="57" priority="28" stopIfTrue="1" operator="containsText" text="&quot;[suma platita!]&quot;">
      <formula>NOT(ISERROR(SEARCH("""[suma platita!]""",H12)))</formula>
    </cfRule>
  </conditionalFormatting>
  <conditionalFormatting sqref="H11:H21">
    <cfRule type="containsText" dxfId="56" priority="25" stopIfTrue="1" operator="containsText" text="[suma platita!]">
      <formula>NOT(ISERROR(SEARCH("[suma platita!]",H11)))</formula>
    </cfRule>
    <cfRule type="containsText" dxfId="55" priority="26" stopIfTrue="1" operator="containsText" text="&quot;[suma platita!]&quot;">
      <formula>NOT(ISERROR(SEARCH("""[suma platita!]""",H11)))</formula>
    </cfRule>
  </conditionalFormatting>
  <conditionalFormatting sqref="H26:H31">
    <cfRule type="containsText" dxfId="54" priority="5" stopIfTrue="1" operator="containsText" text="[suma platita!]">
      <formula>NOT(ISERROR(SEARCH("[suma platita!]",H26)))</formula>
    </cfRule>
    <cfRule type="containsText" dxfId="53" priority="6" stopIfTrue="1" operator="containsText" text="&quot;[suma platita!]&quot;">
      <formula>NOT(ISERROR(SEARCH("""[suma platita!]""",H26)))</formula>
    </cfRule>
  </conditionalFormatting>
  <conditionalFormatting sqref="H10:H21">
    <cfRule type="containsText" dxfId="52" priority="21" stopIfTrue="1" operator="containsText" text="[suma platita!]">
      <formula>NOT(ISERROR(SEARCH("[suma platita!]",H10)))</formula>
    </cfRule>
    <cfRule type="containsText" dxfId="51" priority="22" stopIfTrue="1" operator="containsText" text="&quot;[suma platita!]&quot;">
      <formula>NOT(ISERROR(SEARCH("""[suma platita!]""",H10)))</formula>
    </cfRule>
  </conditionalFormatting>
  <conditionalFormatting sqref="I26:I31">
    <cfRule type="containsText" dxfId="50" priority="3" stopIfTrue="1" operator="containsText" text="[data platii!]">
      <formula>NOT(ISERROR(SEARCH("[data platii!]",I26)))</formula>
    </cfRule>
  </conditionalFormatting>
  <conditionalFormatting sqref="I32">
    <cfRule type="containsText" dxfId="49" priority="2" stopIfTrue="1" operator="containsText" text="[data platii!]">
      <formula>NOT(ISERROR(SEARCH("[data platii!]",I32)))</formula>
    </cfRule>
  </conditionalFormatting>
  <conditionalFormatting sqref="I12:I21">
    <cfRule type="containsText" dxfId="48" priority="1" stopIfTrue="1" operator="containsText" text="[data platii!]">
      <formula>NOT(ISERROR(SEARCH("[data platii!]",I12)))</formula>
    </cfRule>
  </conditionalFormatting>
  <pageMargins left="0.7" right="0.7" top="0.75" bottom="0.75" header="0.3" footer="0.3"/>
  <pageSetup paperSize="9" scale="6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45"/>
  <sheetViews>
    <sheetView zoomScale="89" zoomScaleNormal="89" workbookViewId="0">
      <pane xSplit="4" ySplit="5" topLeftCell="E7" activePane="bottomRight" state="frozen"/>
      <selection activeCell="D47" sqref="D47"/>
      <selection pane="topRight" activeCell="D47" sqref="D47"/>
      <selection pane="bottomLeft" activeCell="D47" sqref="D47"/>
      <selection pane="bottomRight" activeCell="K32" sqref="K31:K32"/>
    </sheetView>
  </sheetViews>
  <sheetFormatPr defaultRowHeight="12.75" x14ac:dyDescent="0.2"/>
  <cols>
    <col min="1" max="1" width="7.42578125" style="77" bestFit="1" customWidth="1"/>
    <col min="2" max="2" width="17" style="77" customWidth="1"/>
    <col min="3" max="3" width="12.5703125" style="77" customWidth="1"/>
    <col min="4" max="4" width="11.85546875" style="77" bestFit="1" customWidth="1"/>
    <col min="5" max="5" width="11.85546875" style="77" customWidth="1"/>
    <col min="6" max="10" width="12.28515625" style="77" customWidth="1"/>
    <col min="11" max="12" width="13.7109375" style="77" customWidth="1"/>
    <col min="13" max="13" width="13.85546875" style="77" customWidth="1"/>
    <col min="14" max="14" width="14" style="77" customWidth="1"/>
    <col min="15" max="16384" width="9.140625" style="77"/>
  </cols>
  <sheetData>
    <row r="1" spans="2:14" ht="15.75" x14ac:dyDescent="0.25">
      <c r="B1" s="195" t="s">
        <v>258</v>
      </c>
    </row>
    <row r="2" spans="2:14" ht="13.5" thickBot="1" x14ac:dyDescent="0.25"/>
    <row r="3" spans="2:14" ht="30" customHeight="1" thickBot="1" x14ac:dyDescent="0.3">
      <c r="B3" s="776" t="s">
        <v>0</v>
      </c>
      <c r="C3" s="777"/>
      <c r="D3" s="778"/>
      <c r="E3" s="772" t="s">
        <v>57</v>
      </c>
      <c r="F3" s="773"/>
      <c r="G3" s="774"/>
      <c r="H3" s="772" t="s">
        <v>327</v>
      </c>
      <c r="I3" s="773"/>
      <c r="J3" s="773"/>
      <c r="K3" s="774"/>
      <c r="L3" s="772" t="s">
        <v>328</v>
      </c>
      <c r="M3" s="773" t="s">
        <v>328</v>
      </c>
      <c r="N3" s="774"/>
    </row>
    <row r="4" spans="2:14" ht="63.75" x14ac:dyDescent="0.2">
      <c r="B4" s="282" t="s">
        <v>58</v>
      </c>
      <c r="C4" s="283" t="s">
        <v>59</v>
      </c>
      <c r="D4" s="286" t="s">
        <v>60</v>
      </c>
      <c r="E4" s="282" t="s">
        <v>329</v>
      </c>
      <c r="F4" s="283" t="s">
        <v>323</v>
      </c>
      <c r="G4" s="286" t="s">
        <v>325</v>
      </c>
      <c r="H4" s="282" t="s">
        <v>165</v>
      </c>
      <c r="I4" s="283" t="s">
        <v>306</v>
      </c>
      <c r="J4" s="286" t="s">
        <v>175</v>
      </c>
      <c r="K4" s="284" t="s">
        <v>490</v>
      </c>
      <c r="L4" s="282" t="s">
        <v>491</v>
      </c>
      <c r="M4" s="283" t="s">
        <v>330</v>
      </c>
      <c r="N4" s="286" t="s">
        <v>326</v>
      </c>
    </row>
    <row r="5" spans="2:14" ht="28.5" customHeight="1" thickBot="1" x14ac:dyDescent="0.25">
      <c r="B5" s="163"/>
      <c r="C5" s="164"/>
      <c r="D5" s="165"/>
      <c r="E5" s="166" t="s">
        <v>61</v>
      </c>
      <c r="F5" s="167" t="s">
        <v>62</v>
      </c>
      <c r="G5" s="168" t="s">
        <v>324</v>
      </c>
      <c r="H5" s="166" t="s">
        <v>177</v>
      </c>
      <c r="I5" s="167" t="s">
        <v>33</v>
      </c>
      <c r="J5" s="168" t="s">
        <v>307</v>
      </c>
      <c r="K5" s="169" t="s">
        <v>55</v>
      </c>
      <c r="L5" s="167" t="s">
        <v>176</v>
      </c>
      <c r="M5" s="167" t="s">
        <v>331</v>
      </c>
      <c r="N5" s="168" t="s">
        <v>47</v>
      </c>
    </row>
    <row r="6" spans="2:14" x14ac:dyDescent="0.2">
      <c r="B6" s="779" t="s">
        <v>492</v>
      </c>
      <c r="C6" s="780"/>
      <c r="D6" s="781"/>
      <c r="E6" s="246"/>
      <c r="F6" s="247"/>
      <c r="G6" s="250"/>
      <c r="H6" s="246"/>
      <c r="I6" s="247"/>
      <c r="J6" s="250"/>
      <c r="K6" s="252"/>
      <c r="L6" s="246"/>
      <c r="M6" s="247"/>
      <c r="N6" s="250"/>
    </row>
    <row r="7" spans="2:14" x14ac:dyDescent="0.2">
      <c r="B7" s="90" t="s">
        <v>48</v>
      </c>
      <c r="C7" s="106">
        <v>42916</v>
      </c>
      <c r="D7" s="107" t="s">
        <v>164</v>
      </c>
      <c r="E7" s="108">
        <v>1000</v>
      </c>
      <c r="F7" s="109">
        <v>0</v>
      </c>
      <c r="G7" s="221">
        <f>+F7+E7</f>
        <v>1000</v>
      </c>
      <c r="H7" s="108">
        <f>+G7*0.24</f>
        <v>240</v>
      </c>
      <c r="I7" s="109">
        <v>60</v>
      </c>
      <c r="J7" s="221">
        <f>SUM(G7:I7)</f>
        <v>1300</v>
      </c>
      <c r="K7" s="112">
        <v>200</v>
      </c>
      <c r="L7" s="108">
        <f>+J7-K7</f>
        <v>1100</v>
      </c>
      <c r="M7" s="109">
        <v>700</v>
      </c>
      <c r="N7" s="275">
        <v>43069</v>
      </c>
    </row>
    <row r="8" spans="2:14" x14ac:dyDescent="0.2">
      <c r="B8" s="90"/>
      <c r="C8" s="106"/>
      <c r="D8" s="117"/>
      <c r="E8" s="108"/>
      <c r="F8" s="109"/>
      <c r="G8" s="221">
        <f t="shared" ref="G8:G13" si="0">+F8+E8</f>
        <v>0</v>
      </c>
      <c r="H8" s="108">
        <f t="shared" ref="H8:H13" si="1">+G8*0.24</f>
        <v>0</v>
      </c>
      <c r="I8" s="109"/>
      <c r="J8" s="221">
        <f t="shared" ref="J8:J13" si="2">SUM(G8:I8)</f>
        <v>0</v>
      </c>
      <c r="K8" s="118"/>
      <c r="L8" s="108"/>
      <c r="M8" s="109">
        <v>200</v>
      </c>
      <c r="N8" s="275">
        <v>43131</v>
      </c>
    </row>
    <row r="9" spans="2:14" x14ac:dyDescent="0.2">
      <c r="B9" s="90"/>
      <c r="C9" s="106"/>
      <c r="D9" s="117"/>
      <c r="E9" s="108"/>
      <c r="F9" s="109"/>
      <c r="G9" s="221">
        <f t="shared" si="0"/>
        <v>0</v>
      </c>
      <c r="H9" s="108">
        <f t="shared" si="1"/>
        <v>0</v>
      </c>
      <c r="I9" s="109"/>
      <c r="J9" s="221">
        <f t="shared" si="2"/>
        <v>0</v>
      </c>
      <c r="K9" s="118"/>
      <c r="L9" s="108"/>
      <c r="M9" s="109">
        <v>200</v>
      </c>
      <c r="N9" s="275">
        <v>43159</v>
      </c>
    </row>
    <row r="10" spans="2:14" x14ac:dyDescent="0.2">
      <c r="B10" s="90" t="s">
        <v>50</v>
      </c>
      <c r="C10" s="106"/>
      <c r="D10" s="117"/>
      <c r="E10" s="108"/>
      <c r="F10" s="109"/>
      <c r="G10" s="221">
        <f t="shared" si="0"/>
        <v>0</v>
      </c>
      <c r="H10" s="108">
        <f t="shared" si="1"/>
        <v>0</v>
      </c>
      <c r="I10" s="109"/>
      <c r="J10" s="221">
        <f t="shared" si="2"/>
        <v>0</v>
      </c>
      <c r="K10" s="118"/>
      <c r="L10" s="108">
        <f>+J10-K10</f>
        <v>0</v>
      </c>
      <c r="M10" s="109"/>
      <c r="N10" s="275"/>
    </row>
    <row r="11" spans="2:14" x14ac:dyDescent="0.2">
      <c r="B11" s="90"/>
      <c r="C11" s="106"/>
      <c r="D11" s="117"/>
      <c r="E11" s="119"/>
      <c r="F11" s="109"/>
      <c r="G11" s="221">
        <f t="shared" si="0"/>
        <v>0</v>
      </c>
      <c r="H11" s="119">
        <f t="shared" si="1"/>
        <v>0</v>
      </c>
      <c r="I11" s="109"/>
      <c r="J11" s="221">
        <f t="shared" si="2"/>
        <v>0</v>
      </c>
      <c r="K11" s="120"/>
      <c r="L11" s="108">
        <f>+J11-K11</f>
        <v>0</v>
      </c>
      <c r="M11" s="109"/>
      <c r="N11" s="275"/>
    </row>
    <row r="12" spans="2:14" x14ac:dyDescent="0.2">
      <c r="B12" s="90"/>
      <c r="C12" s="106"/>
      <c r="D12" s="117"/>
      <c r="E12" s="108"/>
      <c r="F12" s="109"/>
      <c r="G12" s="221">
        <f t="shared" si="0"/>
        <v>0</v>
      </c>
      <c r="H12" s="108">
        <f t="shared" si="1"/>
        <v>0</v>
      </c>
      <c r="I12" s="109"/>
      <c r="J12" s="221">
        <f t="shared" si="2"/>
        <v>0</v>
      </c>
      <c r="K12" s="118"/>
      <c r="L12" s="108">
        <f>+J12-K12</f>
        <v>0</v>
      </c>
      <c r="M12" s="109"/>
      <c r="N12" s="275"/>
    </row>
    <row r="13" spans="2:14" ht="13.5" thickBot="1" x14ac:dyDescent="0.25">
      <c r="B13" s="121" t="s">
        <v>81</v>
      </c>
      <c r="C13" s="122"/>
      <c r="D13" s="123"/>
      <c r="E13" s="124"/>
      <c r="F13" s="125"/>
      <c r="G13" s="221">
        <f t="shared" si="0"/>
        <v>0</v>
      </c>
      <c r="H13" s="124">
        <f t="shared" si="1"/>
        <v>0</v>
      </c>
      <c r="I13" s="125"/>
      <c r="J13" s="221">
        <f t="shared" si="2"/>
        <v>0</v>
      </c>
      <c r="K13" s="128"/>
      <c r="L13" s="124"/>
      <c r="M13" s="125"/>
      <c r="N13" s="275"/>
    </row>
    <row r="14" spans="2:14" ht="13.5" thickBot="1" x14ac:dyDescent="0.25">
      <c r="B14" s="132" t="s">
        <v>28</v>
      </c>
      <c r="C14" s="133"/>
      <c r="D14" s="134"/>
      <c r="E14" s="135">
        <f t="shared" ref="E14:M14" si="3">SUM(E7:E13)</f>
        <v>1000</v>
      </c>
      <c r="F14" s="136">
        <f t="shared" si="3"/>
        <v>0</v>
      </c>
      <c r="G14" s="227">
        <f t="shared" si="3"/>
        <v>1000</v>
      </c>
      <c r="H14" s="135">
        <f t="shared" si="3"/>
        <v>240</v>
      </c>
      <c r="I14" s="136">
        <f t="shared" si="3"/>
        <v>60</v>
      </c>
      <c r="J14" s="227">
        <f t="shared" si="3"/>
        <v>1300</v>
      </c>
      <c r="K14" s="138">
        <f t="shared" si="3"/>
        <v>200</v>
      </c>
      <c r="L14" s="136">
        <f t="shared" si="3"/>
        <v>1100</v>
      </c>
      <c r="M14" s="136">
        <f t="shared" si="3"/>
        <v>1100</v>
      </c>
      <c r="N14" s="274"/>
    </row>
    <row r="15" spans="2:14" ht="12.75" customHeight="1" x14ac:dyDescent="0.2">
      <c r="B15" s="779" t="s">
        <v>493</v>
      </c>
      <c r="C15" s="780"/>
      <c r="D15" s="781"/>
      <c r="E15" s="246"/>
      <c r="F15" s="247"/>
      <c r="G15" s="250"/>
      <c r="H15" s="246"/>
      <c r="I15" s="247"/>
      <c r="J15" s="250"/>
      <c r="K15" s="252"/>
      <c r="L15" s="246"/>
      <c r="M15" s="247"/>
      <c r="N15" s="276"/>
    </row>
    <row r="16" spans="2:14" x14ac:dyDescent="0.2">
      <c r="B16" s="90" t="s">
        <v>51</v>
      </c>
      <c r="C16" s="106">
        <v>42916</v>
      </c>
      <c r="D16" s="107" t="s">
        <v>164</v>
      </c>
      <c r="E16" s="108"/>
      <c r="F16" s="109">
        <v>250</v>
      </c>
      <c r="G16" s="221">
        <f t="shared" ref="G16:G22" si="4">+F16+E16</f>
        <v>250</v>
      </c>
      <c r="H16" s="108">
        <f t="shared" ref="H16:H22" si="5">+G16*0.24</f>
        <v>60</v>
      </c>
      <c r="I16" s="109">
        <f>+H16*0.24</f>
        <v>14.399999999999999</v>
      </c>
      <c r="J16" s="221">
        <f t="shared" ref="J16:J22" si="6">SUM(G16:I16)</f>
        <v>324.39999999999998</v>
      </c>
      <c r="K16" s="112">
        <v>224</v>
      </c>
      <c r="L16" s="108">
        <f>+J16-K16</f>
        <v>100.39999999999998</v>
      </c>
      <c r="M16" s="109">
        <v>70</v>
      </c>
      <c r="N16" s="275">
        <v>43131</v>
      </c>
    </row>
    <row r="17" spans="2:14" x14ac:dyDescent="0.2">
      <c r="B17" s="90"/>
      <c r="C17" s="106"/>
      <c r="D17" s="117"/>
      <c r="E17" s="108"/>
      <c r="F17" s="109"/>
      <c r="G17" s="221">
        <f t="shared" si="4"/>
        <v>0</v>
      </c>
      <c r="H17" s="108">
        <f t="shared" si="5"/>
        <v>0</v>
      </c>
      <c r="I17" s="109"/>
      <c r="J17" s="221">
        <f t="shared" si="6"/>
        <v>0</v>
      </c>
      <c r="K17" s="118"/>
      <c r="L17" s="108"/>
      <c r="M17" s="109">
        <v>15</v>
      </c>
      <c r="N17" s="275">
        <v>43159</v>
      </c>
    </row>
    <row r="18" spans="2:14" x14ac:dyDescent="0.2">
      <c r="B18" s="90"/>
      <c r="C18" s="106"/>
      <c r="D18" s="117"/>
      <c r="E18" s="108"/>
      <c r="F18" s="109"/>
      <c r="G18" s="221">
        <f t="shared" si="4"/>
        <v>0</v>
      </c>
      <c r="H18" s="108">
        <f t="shared" si="5"/>
        <v>0</v>
      </c>
      <c r="I18" s="109"/>
      <c r="J18" s="221">
        <f t="shared" si="6"/>
        <v>0</v>
      </c>
      <c r="K18" s="118"/>
      <c r="L18" s="108"/>
      <c r="M18" s="109">
        <v>15</v>
      </c>
      <c r="N18" s="275">
        <v>43190</v>
      </c>
    </row>
    <row r="19" spans="2:14" x14ac:dyDescent="0.2">
      <c r="B19" s="90" t="s">
        <v>52</v>
      </c>
      <c r="C19" s="106"/>
      <c r="D19" s="117"/>
      <c r="E19" s="108"/>
      <c r="F19" s="109"/>
      <c r="G19" s="221">
        <f t="shared" si="4"/>
        <v>0</v>
      </c>
      <c r="H19" s="108">
        <f t="shared" si="5"/>
        <v>0</v>
      </c>
      <c r="I19" s="109"/>
      <c r="J19" s="221">
        <f t="shared" si="6"/>
        <v>0</v>
      </c>
      <c r="K19" s="118"/>
      <c r="L19" s="108">
        <f>+J19-K19</f>
        <v>0</v>
      </c>
      <c r="M19" s="109"/>
      <c r="N19" s="275"/>
    </row>
    <row r="20" spans="2:14" x14ac:dyDescent="0.2">
      <c r="B20" s="90"/>
      <c r="C20" s="106"/>
      <c r="D20" s="117"/>
      <c r="E20" s="119"/>
      <c r="F20" s="109"/>
      <c r="G20" s="221">
        <f t="shared" si="4"/>
        <v>0</v>
      </c>
      <c r="H20" s="119">
        <f t="shared" si="5"/>
        <v>0</v>
      </c>
      <c r="I20" s="109"/>
      <c r="J20" s="221">
        <f t="shared" si="6"/>
        <v>0</v>
      </c>
      <c r="K20" s="120"/>
      <c r="L20" s="108">
        <f>+J20-K20</f>
        <v>0</v>
      </c>
      <c r="M20" s="109"/>
      <c r="N20" s="275"/>
    </row>
    <row r="21" spans="2:14" x14ac:dyDescent="0.2">
      <c r="B21" s="90"/>
      <c r="C21" s="106"/>
      <c r="D21" s="117"/>
      <c r="E21" s="108"/>
      <c r="F21" s="109"/>
      <c r="G21" s="221">
        <f t="shared" si="4"/>
        <v>0</v>
      </c>
      <c r="H21" s="108">
        <f t="shared" si="5"/>
        <v>0</v>
      </c>
      <c r="I21" s="109"/>
      <c r="J21" s="221">
        <f t="shared" si="6"/>
        <v>0</v>
      </c>
      <c r="K21" s="118"/>
      <c r="L21" s="108">
        <f>+J21-K21</f>
        <v>0</v>
      </c>
      <c r="M21" s="109"/>
      <c r="N21" s="275"/>
    </row>
    <row r="22" spans="2:14" ht="13.5" thickBot="1" x14ac:dyDescent="0.25">
      <c r="B22" s="121" t="s">
        <v>81</v>
      </c>
      <c r="C22" s="122"/>
      <c r="D22" s="123"/>
      <c r="E22" s="124"/>
      <c r="F22" s="125"/>
      <c r="G22" s="221">
        <f t="shared" si="4"/>
        <v>0</v>
      </c>
      <c r="H22" s="124">
        <f t="shared" si="5"/>
        <v>0</v>
      </c>
      <c r="I22" s="125"/>
      <c r="J22" s="221">
        <f t="shared" si="6"/>
        <v>0</v>
      </c>
      <c r="K22" s="128"/>
      <c r="L22" s="124"/>
      <c r="M22" s="125"/>
      <c r="N22" s="275"/>
    </row>
    <row r="23" spans="2:14" ht="13.5" thickBot="1" x14ac:dyDescent="0.25">
      <c r="B23" s="132" t="s">
        <v>29</v>
      </c>
      <c r="C23" s="133"/>
      <c r="D23" s="134"/>
      <c r="E23" s="135">
        <f t="shared" ref="E23:M23" si="7">SUM(E16:E22)</f>
        <v>0</v>
      </c>
      <c r="F23" s="136">
        <f t="shared" si="7"/>
        <v>250</v>
      </c>
      <c r="G23" s="288">
        <f t="shared" si="7"/>
        <v>250</v>
      </c>
      <c r="H23" s="135">
        <f t="shared" si="7"/>
        <v>60</v>
      </c>
      <c r="I23" s="136">
        <f t="shared" si="7"/>
        <v>14.399999999999999</v>
      </c>
      <c r="J23" s="227">
        <f t="shared" si="7"/>
        <v>324.39999999999998</v>
      </c>
      <c r="K23" s="138">
        <f t="shared" si="7"/>
        <v>224</v>
      </c>
      <c r="L23" s="136">
        <f t="shared" si="7"/>
        <v>100.39999999999998</v>
      </c>
      <c r="M23" s="136">
        <f t="shared" si="7"/>
        <v>100</v>
      </c>
      <c r="N23" s="274"/>
    </row>
    <row r="24" spans="2:14" x14ac:dyDescent="0.2">
      <c r="B24" s="779" t="s">
        <v>53</v>
      </c>
      <c r="C24" s="780"/>
      <c r="D24" s="781"/>
      <c r="E24" s="253"/>
      <c r="F24" s="254"/>
      <c r="G24" s="257"/>
      <c r="H24" s="253"/>
      <c r="I24" s="254"/>
      <c r="J24" s="257"/>
      <c r="K24" s="281"/>
      <c r="L24" s="253"/>
      <c r="M24" s="254"/>
      <c r="N24" s="277"/>
    </row>
    <row r="25" spans="2:14" x14ac:dyDescent="0.2">
      <c r="B25" s="90" t="s">
        <v>230</v>
      </c>
      <c r="C25" s="106"/>
      <c r="D25" s="141"/>
      <c r="E25" s="142">
        <v>1000</v>
      </c>
      <c r="F25" s="143"/>
      <c r="G25" s="221">
        <f t="shared" ref="G25:G31" si="8">+F25+E25</f>
        <v>1000</v>
      </c>
      <c r="H25" s="142">
        <f t="shared" ref="H25:H31" si="9">+G25*0.24</f>
        <v>240</v>
      </c>
      <c r="I25" s="143">
        <f>+H25*0.24</f>
        <v>57.599999999999994</v>
      </c>
      <c r="J25" s="221">
        <f t="shared" ref="J25:J31" si="10">SUM(G25:I25)</f>
        <v>1297.5999999999999</v>
      </c>
      <c r="K25" s="144">
        <v>0</v>
      </c>
      <c r="L25" s="108">
        <f t="shared" ref="L25:L30" si="11">+J25-K25</f>
        <v>1297.5999999999999</v>
      </c>
      <c r="M25" s="143">
        <v>1298</v>
      </c>
      <c r="N25" s="275">
        <v>43403</v>
      </c>
    </row>
    <row r="26" spans="2:14" x14ac:dyDescent="0.2">
      <c r="B26" s="90"/>
      <c r="C26" s="106"/>
      <c r="D26" s="199"/>
      <c r="E26" s="142"/>
      <c r="F26" s="143"/>
      <c r="G26" s="221"/>
      <c r="H26" s="142"/>
      <c r="I26" s="143"/>
      <c r="J26" s="221"/>
      <c r="K26" s="144"/>
      <c r="L26" s="108">
        <f t="shared" si="11"/>
        <v>0</v>
      </c>
      <c r="M26" s="143"/>
      <c r="N26" s="275"/>
    </row>
    <row r="27" spans="2:14" x14ac:dyDescent="0.2">
      <c r="B27" s="90"/>
      <c r="C27" s="106"/>
      <c r="D27" s="199"/>
      <c r="E27" s="142"/>
      <c r="F27" s="143"/>
      <c r="G27" s="221"/>
      <c r="H27" s="142"/>
      <c r="I27" s="143"/>
      <c r="J27" s="221"/>
      <c r="K27" s="144"/>
      <c r="L27" s="108">
        <f t="shared" si="11"/>
        <v>0</v>
      </c>
      <c r="M27" s="143"/>
      <c r="N27" s="275"/>
    </row>
    <row r="28" spans="2:14" x14ac:dyDescent="0.2">
      <c r="B28" s="90" t="s">
        <v>367</v>
      </c>
      <c r="C28" s="106"/>
      <c r="D28" s="141"/>
      <c r="E28" s="142"/>
      <c r="F28" s="143"/>
      <c r="G28" s="221">
        <f t="shared" si="8"/>
        <v>0</v>
      </c>
      <c r="H28" s="142">
        <f t="shared" si="9"/>
        <v>0</v>
      </c>
      <c r="I28" s="143"/>
      <c r="J28" s="221">
        <f t="shared" si="10"/>
        <v>0</v>
      </c>
      <c r="K28" s="144"/>
      <c r="L28" s="108">
        <f t="shared" si="11"/>
        <v>0</v>
      </c>
      <c r="M28" s="143"/>
      <c r="N28" s="275"/>
    </row>
    <row r="29" spans="2:14" x14ac:dyDescent="0.2">
      <c r="B29" s="90"/>
      <c r="C29" s="106"/>
      <c r="D29" s="141"/>
      <c r="E29" s="142"/>
      <c r="F29" s="143"/>
      <c r="G29" s="221">
        <f t="shared" si="8"/>
        <v>0</v>
      </c>
      <c r="H29" s="142">
        <f t="shared" si="9"/>
        <v>0</v>
      </c>
      <c r="I29" s="143"/>
      <c r="J29" s="221">
        <f t="shared" si="10"/>
        <v>0</v>
      </c>
      <c r="K29" s="144"/>
      <c r="L29" s="108">
        <f t="shared" si="11"/>
        <v>0</v>
      </c>
      <c r="M29" s="143"/>
      <c r="N29" s="275"/>
    </row>
    <row r="30" spans="2:14" x14ac:dyDescent="0.2">
      <c r="B30" s="90"/>
      <c r="C30" s="106"/>
      <c r="D30" s="117"/>
      <c r="E30" s="108"/>
      <c r="F30" s="109"/>
      <c r="G30" s="221">
        <f t="shared" si="8"/>
        <v>0</v>
      </c>
      <c r="H30" s="108">
        <f t="shared" si="9"/>
        <v>0</v>
      </c>
      <c r="I30" s="109"/>
      <c r="J30" s="221">
        <f t="shared" si="10"/>
        <v>0</v>
      </c>
      <c r="K30" s="118"/>
      <c r="L30" s="108">
        <f t="shared" si="11"/>
        <v>0</v>
      </c>
      <c r="M30" s="109"/>
      <c r="N30" s="275"/>
    </row>
    <row r="31" spans="2:14" ht="13.5" thickBot="1" x14ac:dyDescent="0.25">
      <c r="B31" s="121" t="s">
        <v>81</v>
      </c>
      <c r="C31" s="122"/>
      <c r="D31" s="123"/>
      <c r="E31" s="124"/>
      <c r="F31" s="125"/>
      <c r="G31" s="221">
        <f t="shared" si="8"/>
        <v>0</v>
      </c>
      <c r="H31" s="124">
        <f t="shared" si="9"/>
        <v>0</v>
      </c>
      <c r="I31" s="125"/>
      <c r="J31" s="221">
        <f t="shared" si="10"/>
        <v>0</v>
      </c>
      <c r="K31" s="128"/>
      <c r="L31" s="124"/>
      <c r="M31" s="125"/>
      <c r="N31" s="275"/>
    </row>
    <row r="32" spans="2:14" ht="13.5" thickBot="1" x14ac:dyDescent="0.25">
      <c r="B32" s="132" t="s">
        <v>168</v>
      </c>
      <c r="C32" s="133"/>
      <c r="D32" s="134"/>
      <c r="E32" s="135">
        <f t="shared" ref="E32:M32" si="12">SUM(E25:E31)</f>
        <v>1000</v>
      </c>
      <c r="F32" s="136">
        <f t="shared" si="12"/>
        <v>0</v>
      </c>
      <c r="G32" s="227">
        <f t="shared" si="12"/>
        <v>1000</v>
      </c>
      <c r="H32" s="135">
        <f t="shared" si="12"/>
        <v>240</v>
      </c>
      <c r="I32" s="136">
        <f t="shared" si="12"/>
        <v>57.599999999999994</v>
      </c>
      <c r="J32" s="227">
        <f t="shared" si="12"/>
        <v>1297.5999999999999</v>
      </c>
      <c r="K32" s="138">
        <f t="shared" si="12"/>
        <v>0</v>
      </c>
      <c r="L32" s="136">
        <f t="shared" si="12"/>
        <v>1297.5999999999999</v>
      </c>
      <c r="M32" s="136">
        <f t="shared" si="12"/>
        <v>1298</v>
      </c>
      <c r="N32" s="274"/>
    </row>
    <row r="33" spans="1:17" ht="13.5" thickBot="1" x14ac:dyDescent="0.25">
      <c r="B33" s="149"/>
      <c r="C33" s="150"/>
      <c r="D33" s="151"/>
      <c r="E33" s="152"/>
      <c r="F33" s="153"/>
      <c r="G33" s="228"/>
      <c r="H33" s="152"/>
      <c r="I33" s="153"/>
      <c r="J33" s="228"/>
      <c r="K33" s="155"/>
      <c r="L33" s="152"/>
      <c r="M33" s="153"/>
      <c r="N33" s="228"/>
    </row>
    <row r="34" spans="1:17" ht="13.5" thickBot="1" x14ac:dyDescent="0.25">
      <c r="B34" s="263" t="s">
        <v>54</v>
      </c>
      <c r="C34" s="264"/>
      <c r="D34" s="265"/>
      <c r="E34" s="267">
        <f t="shared" ref="E34:M34" si="13">+E32+E14+E23</f>
        <v>2000</v>
      </c>
      <c r="F34" s="268">
        <f t="shared" si="13"/>
        <v>250</v>
      </c>
      <c r="G34" s="268">
        <f t="shared" si="13"/>
        <v>2250</v>
      </c>
      <c r="H34" s="267">
        <f t="shared" si="13"/>
        <v>540</v>
      </c>
      <c r="I34" s="268">
        <f t="shared" si="13"/>
        <v>132</v>
      </c>
      <c r="J34" s="272">
        <f t="shared" si="13"/>
        <v>2922</v>
      </c>
      <c r="K34" s="272">
        <f t="shared" si="13"/>
        <v>424</v>
      </c>
      <c r="L34" s="287">
        <f t="shared" si="13"/>
        <v>2498</v>
      </c>
      <c r="M34" s="268">
        <f t="shared" si="13"/>
        <v>2498</v>
      </c>
      <c r="N34" s="285"/>
    </row>
    <row r="35" spans="1:17" x14ac:dyDescent="0.2">
      <c r="B35" s="279"/>
      <c r="C35" s="279"/>
      <c r="D35" s="279"/>
      <c r="E35" s="279"/>
      <c r="F35" s="279"/>
      <c r="G35" s="279"/>
      <c r="H35" s="279"/>
      <c r="I35" s="279"/>
      <c r="J35" s="280">
        <f>+J34-I34-H34-G34</f>
        <v>0</v>
      </c>
      <c r="K35" s="279"/>
      <c r="L35" s="280">
        <f>+J34-K34-L34</f>
        <v>0</v>
      </c>
      <c r="M35" s="280">
        <f>+L34-M34</f>
        <v>0</v>
      </c>
      <c r="N35" s="279"/>
    </row>
    <row r="37" spans="1:17" x14ac:dyDescent="0.2">
      <c r="A37" s="79">
        <f>+G23-'45_Achizitii'!P25</f>
        <v>250</v>
      </c>
      <c r="B37" s="171" t="s">
        <v>312</v>
      </c>
      <c r="C37" s="658" t="s">
        <v>241</v>
      </c>
      <c r="D37" s="658"/>
      <c r="E37" s="658"/>
      <c r="F37" s="658"/>
      <c r="G37" s="658"/>
      <c r="H37" s="658"/>
      <c r="I37" s="658"/>
      <c r="J37" s="658"/>
      <c r="K37" s="658"/>
      <c r="L37" s="658"/>
      <c r="M37" s="658"/>
      <c r="N37" s="658"/>
      <c r="O37" s="658"/>
      <c r="P37" s="658"/>
      <c r="Q37" s="658"/>
    </row>
    <row r="38" spans="1:17" x14ac:dyDescent="0.2">
      <c r="A38" s="79">
        <f>+BS!D6-'46_Creante'!L34</f>
        <v>-2498</v>
      </c>
      <c r="B38" s="171" t="s">
        <v>179</v>
      </c>
      <c r="C38" s="658" t="s">
        <v>494</v>
      </c>
      <c r="D38" s="658"/>
      <c r="E38" s="658"/>
      <c r="F38" s="658"/>
      <c r="G38" s="658"/>
      <c r="H38" s="658"/>
      <c r="I38" s="658"/>
      <c r="J38" s="658"/>
      <c r="K38" s="658"/>
      <c r="L38" s="658"/>
      <c r="M38" s="658"/>
      <c r="N38" s="658"/>
      <c r="O38" s="658"/>
      <c r="P38" s="658"/>
      <c r="Q38" s="658"/>
    </row>
    <row r="41" spans="1:17" x14ac:dyDescent="0.2">
      <c r="B41" s="160" t="s">
        <v>37</v>
      </c>
      <c r="C41" s="160"/>
    </row>
    <row r="42" spans="1:17" x14ac:dyDescent="0.2">
      <c r="B42" s="775" t="s">
        <v>56</v>
      </c>
      <c r="C42" s="775"/>
    </row>
    <row r="44" spans="1:17" x14ac:dyDescent="0.2">
      <c r="B44" s="78"/>
    </row>
    <row r="45" spans="1:17" x14ac:dyDescent="0.2">
      <c r="B45" s="170"/>
    </row>
  </sheetData>
  <mergeCells count="10">
    <mergeCell ref="H3:K3"/>
    <mergeCell ref="L3:N3"/>
    <mergeCell ref="B42:C42"/>
    <mergeCell ref="B3:D3"/>
    <mergeCell ref="C37:Q37"/>
    <mergeCell ref="C38:Q38"/>
    <mergeCell ref="B6:D6"/>
    <mergeCell ref="B15:D15"/>
    <mergeCell ref="B24:D24"/>
    <mergeCell ref="E3:G3"/>
  </mergeCells>
  <pageMargins left="0.70866141732283472" right="0.70866141732283472" top="0.74803149606299213" bottom="0.74803149606299213" header="0.31496062992125984" footer="0.31496062992125984"/>
  <pageSetup paperSize="9" scale="6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S39"/>
  <sheetViews>
    <sheetView zoomScale="87" zoomScaleNormal="87" workbookViewId="0">
      <pane xSplit="2" ySplit="7" topLeftCell="C8" activePane="bottomRight" state="frozen"/>
      <selection activeCell="D47" sqref="D47"/>
      <selection pane="topRight" activeCell="D47" sqref="D47"/>
      <selection pane="bottomLeft" activeCell="D47" sqref="D47"/>
      <selection pane="bottomRight" activeCell="G31" sqref="G31"/>
    </sheetView>
  </sheetViews>
  <sheetFormatPr defaultRowHeight="12.75" x14ac:dyDescent="0.2"/>
  <cols>
    <col min="1" max="1" width="11" style="77" customWidth="1"/>
    <col min="2" max="2" width="13.7109375" style="77" customWidth="1"/>
    <col min="3" max="3" width="12.28515625" style="77" customWidth="1"/>
    <col min="4" max="4" width="10.5703125" style="77" customWidth="1"/>
    <col min="5" max="5" width="12.140625" style="77" customWidth="1"/>
    <col min="6" max="6" width="14" style="77" customWidth="1"/>
    <col min="7" max="7" width="18" style="77" customWidth="1"/>
    <col min="8" max="8" width="9.42578125" style="77" customWidth="1"/>
    <col min="9" max="9" width="14.42578125" style="77" customWidth="1"/>
    <col min="10" max="10" width="12.140625" style="77" customWidth="1"/>
    <col min="11" max="11" width="12" style="77" bestFit="1" customWidth="1"/>
    <col min="12" max="12" width="12" style="77" customWidth="1"/>
    <col min="13" max="13" width="15" style="77" customWidth="1"/>
    <col min="14" max="14" width="14.85546875" style="77" customWidth="1"/>
    <col min="15" max="15" width="13.42578125" style="77" customWidth="1"/>
    <col min="16" max="16" width="17.7109375" style="77" customWidth="1"/>
    <col min="17" max="17" width="13.5703125" style="77" bestFit="1" customWidth="1"/>
    <col min="18" max="16384" width="9.140625" style="77"/>
  </cols>
  <sheetData>
    <row r="1" spans="2:17" ht="15.75" x14ac:dyDescent="0.25">
      <c r="B1" s="195" t="s">
        <v>259</v>
      </c>
    </row>
    <row r="2" spans="2:17" ht="13.5" thickBot="1" x14ac:dyDescent="0.25"/>
    <row r="3" spans="2:17" ht="32.25" customHeight="1" x14ac:dyDescent="0.2">
      <c r="B3" s="786" t="s">
        <v>180</v>
      </c>
      <c r="C3" s="782" t="s">
        <v>181</v>
      </c>
      <c r="D3" s="782" t="s">
        <v>182</v>
      </c>
      <c r="E3" s="782" t="s">
        <v>184</v>
      </c>
      <c r="F3" s="782" t="s">
        <v>464</v>
      </c>
      <c r="G3" s="782" t="s">
        <v>247</v>
      </c>
      <c r="H3" s="784" t="s">
        <v>183</v>
      </c>
      <c r="I3" s="809" t="s">
        <v>463</v>
      </c>
      <c r="J3" s="782" t="s">
        <v>310</v>
      </c>
      <c r="K3" s="782" t="s">
        <v>332</v>
      </c>
      <c r="L3" s="782" t="s">
        <v>306</v>
      </c>
      <c r="M3" s="782" t="s">
        <v>456</v>
      </c>
      <c r="N3" s="782" t="s">
        <v>465</v>
      </c>
      <c r="O3" s="782" t="s">
        <v>461</v>
      </c>
      <c r="P3" s="805" t="s">
        <v>457</v>
      </c>
      <c r="Q3" s="784" t="s">
        <v>388</v>
      </c>
    </row>
    <row r="4" spans="2:17" ht="18" customHeight="1" x14ac:dyDescent="0.2">
      <c r="B4" s="787"/>
      <c r="C4" s="783"/>
      <c r="D4" s="783"/>
      <c r="E4" s="783"/>
      <c r="F4" s="783"/>
      <c r="G4" s="783"/>
      <c r="H4" s="785"/>
      <c r="I4" s="810"/>
      <c r="J4" s="783"/>
      <c r="K4" s="783"/>
      <c r="L4" s="783"/>
      <c r="M4" s="783"/>
      <c r="N4" s="783"/>
      <c r="O4" s="783"/>
      <c r="P4" s="806"/>
      <c r="Q4" s="785"/>
    </row>
    <row r="5" spans="2:17" ht="13.5" thickBot="1" x14ac:dyDescent="0.25">
      <c r="B5" s="166" t="s">
        <v>61</v>
      </c>
      <c r="C5" s="167" t="s">
        <v>62</v>
      </c>
      <c r="D5" s="167" t="s">
        <v>45</v>
      </c>
      <c r="E5" s="167" t="s">
        <v>177</v>
      </c>
      <c r="F5" s="167" t="s">
        <v>33</v>
      </c>
      <c r="G5" s="167" t="s">
        <v>34</v>
      </c>
      <c r="H5" s="355" t="s">
        <v>55</v>
      </c>
      <c r="I5" s="291" t="s">
        <v>46</v>
      </c>
      <c r="J5" s="167" t="s">
        <v>47</v>
      </c>
      <c r="K5" s="167" t="s">
        <v>35</v>
      </c>
      <c r="L5" s="167" t="s">
        <v>350</v>
      </c>
      <c r="M5" s="167" t="s">
        <v>391</v>
      </c>
      <c r="N5" s="167" t="s">
        <v>169</v>
      </c>
      <c r="O5" s="346" t="s">
        <v>315</v>
      </c>
      <c r="P5" s="346" t="s">
        <v>316</v>
      </c>
      <c r="Q5" s="355" t="s">
        <v>317</v>
      </c>
    </row>
    <row r="6" spans="2:17" ht="18.75" customHeight="1" thickBot="1" x14ac:dyDescent="0.25">
      <c r="B6" s="793" t="s">
        <v>243</v>
      </c>
      <c r="C6" s="794"/>
      <c r="D6" s="794"/>
      <c r="E6" s="794"/>
      <c r="F6" s="794"/>
      <c r="G6" s="794"/>
      <c r="H6" s="794"/>
      <c r="I6" s="794"/>
      <c r="J6" s="794"/>
      <c r="K6" s="794"/>
      <c r="L6" s="794"/>
      <c r="M6" s="794"/>
      <c r="N6" s="794"/>
      <c r="O6" s="795"/>
      <c r="P6" s="795"/>
      <c r="Q6" s="796"/>
    </row>
    <row r="7" spans="2:17" ht="15" customHeight="1" thickBot="1" x14ac:dyDescent="0.25">
      <c r="B7" s="788" t="s">
        <v>392</v>
      </c>
      <c r="C7" s="789"/>
      <c r="D7" s="789"/>
      <c r="E7" s="789"/>
      <c r="F7" s="789"/>
      <c r="G7" s="789"/>
      <c r="H7" s="789"/>
      <c r="I7" s="789"/>
      <c r="J7" s="789"/>
      <c r="K7" s="789"/>
      <c r="L7" s="789"/>
      <c r="M7" s="789"/>
      <c r="N7" s="789"/>
      <c r="O7" s="790"/>
      <c r="P7" s="790"/>
      <c r="Q7" s="791"/>
    </row>
    <row r="8" spans="2:17" x14ac:dyDescent="0.2">
      <c r="B8" s="364" t="s">
        <v>48</v>
      </c>
      <c r="C8" s="180"/>
      <c r="D8" s="181">
        <v>42786</v>
      </c>
      <c r="E8" s="180"/>
      <c r="F8" s="180">
        <v>100000</v>
      </c>
      <c r="G8" s="184" t="s">
        <v>249</v>
      </c>
      <c r="H8" s="302">
        <v>43044</v>
      </c>
      <c r="I8" s="295">
        <v>50000</v>
      </c>
      <c r="J8" s="181">
        <v>43151</v>
      </c>
      <c r="K8" s="181" t="s">
        <v>337</v>
      </c>
      <c r="L8" s="181"/>
      <c r="M8" s="185"/>
      <c r="N8" s="185"/>
      <c r="O8" s="347"/>
      <c r="P8" s="551" t="s">
        <v>309</v>
      </c>
      <c r="Q8" s="302" t="str">
        <f t="shared" ref="Q8:Q21" si="0">IF(P8="REESALONAT","[Data!]","")</f>
        <v/>
      </c>
    </row>
    <row r="9" spans="2:17" x14ac:dyDescent="0.2">
      <c r="B9" s="179"/>
      <c r="C9" s="180"/>
      <c r="D9" s="181"/>
      <c r="E9" s="180"/>
      <c r="F9" s="180"/>
      <c r="G9" s="184"/>
      <c r="H9" s="302"/>
      <c r="I9" s="295">
        <v>25000</v>
      </c>
      <c r="J9" s="181">
        <v>43159</v>
      </c>
      <c r="K9" s="181" t="s">
        <v>338</v>
      </c>
      <c r="L9" s="181"/>
      <c r="M9" s="185">
        <f>+F8-SUM(I8:I9)</f>
        <v>25000</v>
      </c>
      <c r="N9" s="185"/>
      <c r="O9" s="347"/>
      <c r="P9" s="533" t="s">
        <v>378</v>
      </c>
      <c r="Q9" s="173" t="str">
        <f t="shared" si="0"/>
        <v/>
      </c>
    </row>
    <row r="10" spans="2:17" x14ac:dyDescent="0.2">
      <c r="B10" s="179"/>
      <c r="C10" s="180"/>
      <c r="D10" s="181"/>
      <c r="E10" s="180"/>
      <c r="F10" s="180"/>
      <c r="G10" s="184"/>
      <c r="H10" s="302"/>
      <c r="I10" s="295"/>
      <c r="J10" s="181"/>
      <c r="K10" s="181"/>
      <c r="L10" s="424"/>
      <c r="M10" s="292"/>
      <c r="N10" s="185"/>
      <c r="O10" s="347"/>
      <c r="P10" s="533"/>
      <c r="Q10" s="173" t="str">
        <f t="shared" si="0"/>
        <v/>
      </c>
    </row>
    <row r="11" spans="2:17" x14ac:dyDescent="0.2">
      <c r="B11" s="172"/>
      <c r="C11" s="180"/>
      <c r="D11" s="106"/>
      <c r="E11" s="109"/>
      <c r="F11" s="109">
        <v>100000</v>
      </c>
      <c r="G11" s="174" t="s">
        <v>248</v>
      </c>
      <c r="H11" s="173">
        <v>43074</v>
      </c>
      <c r="I11" s="296"/>
      <c r="J11" s="106"/>
      <c r="K11" s="106"/>
      <c r="L11" s="106"/>
      <c r="M11" s="175">
        <f>+F11-I11</f>
        <v>100000</v>
      </c>
      <c r="N11" s="175"/>
      <c r="O11" s="348"/>
      <c r="P11" s="533" t="s">
        <v>355</v>
      </c>
      <c r="Q11" s="173" t="str">
        <f t="shared" si="0"/>
        <v>[Data!]</v>
      </c>
    </row>
    <row r="12" spans="2:17" x14ac:dyDescent="0.2">
      <c r="B12" s="172"/>
      <c r="C12" s="180"/>
      <c r="D12" s="106"/>
      <c r="E12" s="109"/>
      <c r="F12" s="109">
        <v>100000</v>
      </c>
      <c r="G12" s="174" t="s">
        <v>250</v>
      </c>
      <c r="H12" s="173">
        <v>43105</v>
      </c>
      <c r="I12" s="296"/>
      <c r="J12" s="106"/>
      <c r="K12" s="106"/>
      <c r="L12" s="106"/>
      <c r="M12" s="175">
        <f>+F12-I12</f>
        <v>100000</v>
      </c>
      <c r="N12" s="106"/>
      <c r="O12" s="349"/>
      <c r="P12" s="533" t="s">
        <v>309</v>
      </c>
      <c r="Q12" s="173" t="str">
        <f t="shared" si="0"/>
        <v/>
      </c>
    </row>
    <row r="13" spans="2:17" x14ac:dyDescent="0.2">
      <c r="B13" s="108"/>
      <c r="C13" s="180"/>
      <c r="D13" s="109"/>
      <c r="E13" s="109"/>
      <c r="F13" s="109"/>
      <c r="G13" s="111"/>
      <c r="H13" s="173"/>
      <c r="I13" s="296"/>
      <c r="J13" s="106"/>
      <c r="K13" s="106"/>
      <c r="L13" s="106"/>
      <c r="M13" s="175"/>
      <c r="N13" s="175">
        <v>20000</v>
      </c>
      <c r="O13" s="348">
        <v>20000</v>
      </c>
      <c r="P13" s="533" t="s">
        <v>309</v>
      </c>
      <c r="Q13" s="173" t="str">
        <f t="shared" si="0"/>
        <v/>
      </c>
    </row>
    <row r="14" spans="2:17" x14ac:dyDescent="0.2">
      <c r="B14" s="90" t="s">
        <v>50</v>
      </c>
      <c r="C14" s="180"/>
      <c r="D14" s="109"/>
      <c r="E14" s="109"/>
      <c r="F14" s="109"/>
      <c r="G14" s="111"/>
      <c r="H14" s="173"/>
      <c r="I14" s="296"/>
      <c r="J14" s="106"/>
      <c r="K14" s="106"/>
      <c r="L14" s="106"/>
      <c r="M14" s="175"/>
      <c r="N14" s="176"/>
      <c r="O14" s="350"/>
      <c r="P14" s="533"/>
      <c r="Q14" s="173" t="str">
        <f t="shared" si="0"/>
        <v/>
      </c>
    </row>
    <row r="15" spans="2:17" ht="13.5" thickBot="1" x14ac:dyDescent="0.25">
      <c r="B15" s="177" t="s">
        <v>81</v>
      </c>
      <c r="C15" s="125"/>
      <c r="D15" s="125"/>
      <c r="E15" s="125"/>
      <c r="F15" s="125"/>
      <c r="G15" s="127"/>
      <c r="H15" s="178"/>
      <c r="I15" s="297"/>
      <c r="J15" s="122"/>
      <c r="K15" s="122"/>
      <c r="L15" s="122"/>
      <c r="M15" s="182"/>
      <c r="N15" s="183"/>
      <c r="O15" s="351"/>
      <c r="P15" s="550"/>
      <c r="Q15" s="178" t="str">
        <f t="shared" si="0"/>
        <v/>
      </c>
    </row>
    <row r="16" spans="2:17" ht="13.5" thickBot="1" x14ac:dyDescent="0.25">
      <c r="B16" s="792" t="s">
        <v>242</v>
      </c>
      <c r="C16" s="789"/>
      <c r="D16" s="789"/>
      <c r="E16" s="789"/>
      <c r="F16" s="789"/>
      <c r="G16" s="789"/>
      <c r="H16" s="789"/>
      <c r="I16" s="789"/>
      <c r="J16" s="789"/>
      <c r="K16" s="789"/>
      <c r="L16" s="789"/>
      <c r="M16" s="789"/>
      <c r="N16" s="789"/>
      <c r="O16" s="790"/>
      <c r="P16" s="790"/>
      <c r="Q16" s="791"/>
    </row>
    <row r="17" spans="2:17" x14ac:dyDescent="0.2">
      <c r="B17" s="179" t="s">
        <v>384</v>
      </c>
      <c r="C17" s="180" t="str">
        <f>IF(B17&lt;&gt;"","[Functia!]","")</f>
        <v>[Functia!]</v>
      </c>
      <c r="D17" s="180"/>
      <c r="E17" s="180"/>
      <c r="F17" s="180">
        <v>10000</v>
      </c>
      <c r="G17" s="184" t="s">
        <v>250</v>
      </c>
      <c r="H17" s="425">
        <v>43105</v>
      </c>
      <c r="I17" s="559">
        <v>10000</v>
      </c>
      <c r="J17" s="300">
        <v>43151</v>
      </c>
      <c r="K17" s="300" t="s">
        <v>333</v>
      </c>
      <c r="L17" s="300"/>
      <c r="M17" s="300"/>
      <c r="N17" s="560"/>
      <c r="O17" s="561"/>
      <c r="P17" s="562"/>
      <c r="Q17" s="301" t="str">
        <f t="shared" si="0"/>
        <v/>
      </c>
    </row>
    <row r="18" spans="2:17" x14ac:dyDescent="0.2">
      <c r="B18" s="179" t="s">
        <v>385</v>
      </c>
      <c r="C18" s="180" t="str">
        <f>IF(B18&lt;&gt;"","[Functia!]","")</f>
        <v>[Functia!]</v>
      </c>
      <c r="D18" s="109"/>
      <c r="E18" s="109"/>
      <c r="F18" s="109"/>
      <c r="G18" s="109"/>
      <c r="H18" s="349"/>
      <c r="I18" s="108"/>
      <c r="J18" s="106"/>
      <c r="K18" s="106"/>
      <c r="L18" s="106"/>
      <c r="M18" s="106"/>
      <c r="N18" s="176"/>
      <c r="O18" s="350"/>
      <c r="P18" s="533"/>
      <c r="Q18" s="173" t="str">
        <f t="shared" si="0"/>
        <v/>
      </c>
    </row>
    <row r="19" spans="2:17" x14ac:dyDescent="0.2">
      <c r="B19" s="172" t="s">
        <v>81</v>
      </c>
      <c r="C19" s="180" t="str">
        <f>IF(B19&lt;&gt;"","[Functia!]","")</f>
        <v>[Functia!]</v>
      </c>
      <c r="D19" s="109"/>
      <c r="E19" s="109"/>
      <c r="F19" s="109"/>
      <c r="G19" s="109"/>
      <c r="H19" s="349"/>
      <c r="I19" s="108"/>
      <c r="J19" s="106"/>
      <c r="K19" s="106"/>
      <c r="L19" s="106"/>
      <c r="M19" s="106"/>
      <c r="N19" s="106"/>
      <c r="O19" s="349"/>
      <c r="P19" s="533"/>
      <c r="Q19" s="173" t="str">
        <f t="shared" si="0"/>
        <v/>
      </c>
    </row>
    <row r="20" spans="2:17" x14ac:dyDescent="0.2">
      <c r="B20" s="172"/>
      <c r="C20" s="180" t="str">
        <f>IF(B20&lt;&gt;"","[Functia!]","")</f>
        <v/>
      </c>
      <c r="D20" s="109"/>
      <c r="E20" s="109"/>
      <c r="F20" s="109"/>
      <c r="G20" s="109"/>
      <c r="H20" s="349"/>
      <c r="I20" s="124">
        <f>SUM(F20:F20)</f>
        <v>0</v>
      </c>
      <c r="J20" s="122"/>
      <c r="K20" s="122"/>
      <c r="L20" s="122"/>
      <c r="M20" s="122"/>
      <c r="N20" s="122"/>
      <c r="O20" s="352"/>
      <c r="P20" s="550"/>
      <c r="Q20" s="178" t="str">
        <f t="shared" si="0"/>
        <v/>
      </c>
    </row>
    <row r="21" spans="2:17" x14ac:dyDescent="0.2">
      <c r="B21" s="172"/>
      <c r="C21" s="109"/>
      <c r="D21" s="109"/>
      <c r="E21" s="109"/>
      <c r="F21" s="109"/>
      <c r="G21" s="109"/>
      <c r="H21" s="349"/>
      <c r="I21" s="108">
        <f>SUM(F21:F21)</f>
        <v>0</v>
      </c>
      <c r="J21" s="106"/>
      <c r="K21" s="106"/>
      <c r="L21" s="106"/>
      <c r="M21" s="106"/>
      <c r="N21" s="106"/>
      <c r="O21" s="106"/>
      <c r="P21" s="533"/>
      <c r="Q21" s="173" t="str">
        <f t="shared" si="0"/>
        <v/>
      </c>
    </row>
    <row r="22" spans="2:17" x14ac:dyDescent="0.2">
      <c r="B22" s="797" t="s">
        <v>244</v>
      </c>
      <c r="C22" s="798"/>
      <c r="D22" s="798"/>
      <c r="E22" s="798"/>
      <c r="F22" s="293">
        <f>SUM(F8:F15)+SUM(F17:F21)</f>
        <v>310000</v>
      </c>
      <c r="G22" s="289"/>
      <c r="H22" s="419"/>
      <c r="I22" s="563">
        <f>SUM(I8:I15)+SUM(I17:I21)</f>
        <v>85000</v>
      </c>
      <c r="J22" s="289"/>
      <c r="K22" s="289"/>
      <c r="L22" s="289">
        <f>SUM(L8:L15)+SUM(L17:L21)</f>
        <v>0</v>
      </c>
      <c r="M22" s="289">
        <f>SUM(M8:M15)+SUM(M17:M21)</f>
        <v>225000</v>
      </c>
      <c r="N22" s="289">
        <f>SUM(N8:N15)+SUM(N17:N21)</f>
        <v>20000</v>
      </c>
      <c r="O22" s="289">
        <f>SUM(O8:O15)+SUM(O17:O21)</f>
        <v>20000</v>
      </c>
      <c r="P22" s="557"/>
      <c r="Q22" s="290"/>
    </row>
    <row r="23" spans="2:17" ht="13.5" thickBot="1" x14ac:dyDescent="0.25">
      <c r="B23" s="547"/>
      <c r="C23" s="548"/>
      <c r="D23" s="548"/>
      <c r="E23" s="548"/>
      <c r="F23" s="549"/>
      <c r="G23" s="549"/>
      <c r="H23" s="552"/>
      <c r="I23" s="807" t="s">
        <v>377</v>
      </c>
      <c r="J23" s="808"/>
      <c r="K23" s="553"/>
      <c r="L23" s="553"/>
      <c r="M23" s="558">
        <f>SUMIF(P8:P22,"RESTANT",M8:M22)</f>
        <v>100000</v>
      </c>
      <c r="N23" s="554"/>
      <c r="O23" s="555"/>
      <c r="P23" s="555"/>
      <c r="Q23" s="556"/>
    </row>
    <row r="24" spans="2:17" ht="13.5" thickBot="1" x14ac:dyDescent="0.25">
      <c r="B24" s="799" t="s">
        <v>245</v>
      </c>
      <c r="C24" s="800"/>
      <c r="D24" s="800"/>
      <c r="E24" s="800"/>
      <c r="F24" s="800"/>
      <c r="G24" s="800"/>
      <c r="H24" s="800"/>
      <c r="I24" s="800"/>
      <c r="J24" s="800"/>
      <c r="K24" s="800"/>
      <c r="L24" s="800"/>
      <c r="M24" s="800"/>
      <c r="N24" s="800"/>
      <c r="O24" s="801"/>
      <c r="P24" s="801"/>
      <c r="Q24" s="802"/>
    </row>
    <row r="25" spans="2:17" x14ac:dyDescent="0.2">
      <c r="B25" s="298" t="s">
        <v>386</v>
      </c>
      <c r="C25" s="180" t="str">
        <f>IF(B25&lt;&gt;"","[Functia!]","")</f>
        <v>[Functia!]</v>
      </c>
      <c r="D25" s="299"/>
      <c r="E25" s="299"/>
      <c r="F25" s="299"/>
    </row>
    <row r="26" spans="2:17" x14ac:dyDescent="0.2">
      <c r="B26" s="179" t="s">
        <v>387</v>
      </c>
      <c r="C26" s="180" t="str">
        <f>IF(B26&lt;&gt;"","[Functia!]","")</f>
        <v>[Functia!]</v>
      </c>
      <c r="D26" s="109"/>
      <c r="E26" s="109"/>
      <c r="F26" s="109"/>
    </row>
    <row r="27" spans="2:17" x14ac:dyDescent="0.2">
      <c r="B27" s="172" t="s">
        <v>81</v>
      </c>
      <c r="C27" s="180" t="str">
        <f>IF(B27&lt;&gt;"","[Functia!]","")</f>
        <v>[Functia!]</v>
      </c>
      <c r="D27" s="109"/>
      <c r="E27" s="109"/>
      <c r="F27" s="109"/>
    </row>
    <row r="28" spans="2:17" x14ac:dyDescent="0.2">
      <c r="B28" s="108"/>
      <c r="C28" s="180" t="str">
        <f>IF(B28&lt;&gt;"","[Functia!]","")</f>
        <v/>
      </c>
      <c r="D28" s="109"/>
      <c r="E28" s="109"/>
      <c r="F28" s="109"/>
    </row>
    <row r="29" spans="2:17" x14ac:dyDescent="0.2">
      <c r="B29" s="108"/>
      <c r="C29" s="109"/>
      <c r="D29" s="109"/>
      <c r="E29" s="109"/>
      <c r="F29" s="109"/>
    </row>
    <row r="30" spans="2:17" ht="13.5" thickBot="1" x14ac:dyDescent="0.25">
      <c r="B30" s="803" t="s">
        <v>246</v>
      </c>
      <c r="C30" s="804"/>
      <c r="D30" s="804"/>
      <c r="E30" s="804"/>
      <c r="F30" s="294">
        <f>SUM(F22:F29)</f>
        <v>310000</v>
      </c>
    </row>
    <row r="31" spans="2:17" x14ac:dyDescent="0.2">
      <c r="B31" s="279"/>
      <c r="C31" s="279"/>
      <c r="D31" s="279"/>
      <c r="E31" s="279"/>
      <c r="F31" s="280">
        <f>+F22-I22-M22</f>
        <v>0</v>
      </c>
      <c r="G31" s="326"/>
      <c r="H31" s="326"/>
      <c r="K31" s="326"/>
      <c r="L31" s="326"/>
      <c r="M31" s="326"/>
      <c r="N31" s="326"/>
      <c r="O31" s="326"/>
      <c r="P31" s="326"/>
      <c r="Q31" s="326"/>
    </row>
    <row r="33" spans="1:19" ht="15" customHeight="1" x14ac:dyDescent="0.2">
      <c r="A33" s="79">
        <f>+BS!D26-'47_Salariati'!F30</f>
        <v>-310000</v>
      </c>
      <c r="B33" s="240" t="s">
        <v>178</v>
      </c>
      <c r="C33" s="658" t="s">
        <v>466</v>
      </c>
      <c r="D33" s="658"/>
      <c r="E33" s="658"/>
      <c r="F33" s="658"/>
      <c r="G33" s="658"/>
      <c r="H33" s="658"/>
      <c r="I33" s="658"/>
      <c r="J33" s="658"/>
      <c r="K33" s="658"/>
      <c r="L33" s="658"/>
      <c r="M33" s="658"/>
      <c r="N33" s="658"/>
      <c r="O33" s="338"/>
      <c r="P33" s="102"/>
      <c r="Q33" s="102"/>
      <c r="R33" s="102"/>
      <c r="S33" s="102"/>
    </row>
    <row r="34" spans="1:19" x14ac:dyDescent="0.2">
      <c r="A34" s="79">
        <f>-F30+BS!D135</f>
        <v>-310000</v>
      </c>
      <c r="B34" s="240" t="s">
        <v>178</v>
      </c>
      <c r="C34" s="658" t="s">
        <v>467</v>
      </c>
      <c r="D34" s="658"/>
      <c r="E34" s="658"/>
      <c r="F34" s="658"/>
      <c r="G34" s="658"/>
      <c r="H34" s="658"/>
      <c r="I34" s="658"/>
      <c r="J34" s="658"/>
      <c r="K34" s="658"/>
      <c r="L34" s="658"/>
      <c r="M34" s="658"/>
      <c r="N34" s="658"/>
      <c r="O34" s="338"/>
    </row>
    <row r="35" spans="1:19" ht="15" x14ac:dyDescent="0.25">
      <c r="N35" s="76"/>
      <c r="O35" s="76"/>
    </row>
    <row r="36" spans="1:19" x14ac:dyDescent="0.2">
      <c r="B36" s="160" t="s">
        <v>37</v>
      </c>
      <c r="C36" s="160"/>
    </row>
    <row r="37" spans="1:19" x14ac:dyDescent="0.2">
      <c r="B37" s="775" t="s">
        <v>56</v>
      </c>
      <c r="C37" s="775"/>
    </row>
    <row r="39" spans="1:19" x14ac:dyDescent="0.2">
      <c r="B39" s="78"/>
    </row>
  </sheetData>
  <mergeCells count="26">
    <mergeCell ref="P3:P4"/>
    <mergeCell ref="I23:J23"/>
    <mergeCell ref="L3:L4"/>
    <mergeCell ref="O3:O4"/>
    <mergeCell ref="G3:G4"/>
    <mergeCell ref="H3:H4"/>
    <mergeCell ref="I3:I4"/>
    <mergeCell ref="J3:J4"/>
    <mergeCell ref="K3:K4"/>
    <mergeCell ref="N3:N4"/>
    <mergeCell ref="F3:F4"/>
    <mergeCell ref="Q3:Q4"/>
    <mergeCell ref="M3:M4"/>
    <mergeCell ref="B37:C37"/>
    <mergeCell ref="C33:N33"/>
    <mergeCell ref="B3:B4"/>
    <mergeCell ref="C3:C4"/>
    <mergeCell ref="D3:D4"/>
    <mergeCell ref="E3:E4"/>
    <mergeCell ref="C34:N34"/>
    <mergeCell ref="B7:Q7"/>
    <mergeCell ref="B16:Q16"/>
    <mergeCell ref="B6:Q6"/>
    <mergeCell ref="B22:E22"/>
    <mergeCell ref="B24:Q24"/>
    <mergeCell ref="B30:E30"/>
  </mergeCells>
  <conditionalFormatting sqref="C8">
    <cfRule type="containsText" dxfId="47" priority="24" stopIfTrue="1" operator="containsText" text="[Functia!]">
      <formula>NOT(ISERROR(SEARCH("[Functia!]",C8)))</formula>
    </cfRule>
  </conditionalFormatting>
  <conditionalFormatting sqref="C18">
    <cfRule type="containsText" dxfId="46" priority="21" stopIfTrue="1" operator="containsText" text="[Functia!]">
      <formula>NOT(ISERROR(SEARCH("[Functia!]",C18)))</formula>
    </cfRule>
  </conditionalFormatting>
  <conditionalFormatting sqref="C17">
    <cfRule type="containsText" dxfId="45" priority="22" stopIfTrue="1" operator="containsText" text="[Functia!]">
      <formula>NOT(ISERROR(SEARCH("[Functia!]",C17)))</formula>
    </cfRule>
  </conditionalFormatting>
  <conditionalFormatting sqref="C25">
    <cfRule type="containsText" dxfId="44" priority="20" stopIfTrue="1" operator="containsText" text="[Functia!]">
      <formula>NOT(ISERROR(SEARCH("[Functia!]",C25)))</formula>
    </cfRule>
  </conditionalFormatting>
  <conditionalFormatting sqref="C26">
    <cfRule type="containsText" dxfId="43" priority="19" stopIfTrue="1" operator="containsText" text="[Functia!]">
      <formula>NOT(ISERROR(SEARCH("[Functia!]",C26)))</formula>
    </cfRule>
  </conditionalFormatting>
  <conditionalFormatting sqref="C27">
    <cfRule type="containsText" dxfId="42" priority="18" stopIfTrue="1" operator="containsText" text="[Functia!]">
      <formula>NOT(ISERROR(SEARCH("[Functia!]",C27)))</formula>
    </cfRule>
  </conditionalFormatting>
  <conditionalFormatting sqref="C28">
    <cfRule type="containsText" dxfId="41" priority="17" stopIfTrue="1" operator="containsText" text="[Functia!]">
      <formula>NOT(ISERROR(SEARCH("[Functia!]",C28)))</formula>
    </cfRule>
  </conditionalFormatting>
  <conditionalFormatting sqref="C19">
    <cfRule type="containsText" dxfId="40" priority="16" stopIfTrue="1" operator="containsText" text="[Functia!]">
      <formula>NOT(ISERROR(SEARCH("[Functia!]",C19)))</formula>
    </cfRule>
  </conditionalFormatting>
  <conditionalFormatting sqref="C20">
    <cfRule type="containsText" dxfId="39" priority="15" stopIfTrue="1" operator="containsText" text="[Functia!]">
      <formula>NOT(ISERROR(SEARCH("[Functia!]",C20)))</formula>
    </cfRule>
  </conditionalFormatting>
  <conditionalFormatting sqref="C9">
    <cfRule type="containsText" dxfId="38" priority="14" stopIfTrue="1" operator="containsText" text="[Functia!]">
      <formula>NOT(ISERROR(SEARCH("[Functia!]",C9)))</formula>
    </cfRule>
  </conditionalFormatting>
  <conditionalFormatting sqref="C10">
    <cfRule type="containsText" dxfId="37" priority="13" stopIfTrue="1" operator="containsText" text="[Functia!]">
      <formula>NOT(ISERROR(SEARCH("[Functia!]",C10)))</formula>
    </cfRule>
  </conditionalFormatting>
  <conditionalFormatting sqref="C12">
    <cfRule type="containsText" dxfId="36" priority="11" stopIfTrue="1" operator="containsText" text="[Functia!]">
      <formula>NOT(ISERROR(SEARCH("[Functia!]",C12)))</formula>
    </cfRule>
  </conditionalFormatting>
  <conditionalFormatting sqref="C13">
    <cfRule type="containsText" dxfId="35" priority="9" stopIfTrue="1" operator="containsText" text="[Functia!]">
      <formula>NOT(ISERROR(SEARCH("[Functia!]",C13)))</formula>
    </cfRule>
  </conditionalFormatting>
  <conditionalFormatting sqref="C14">
    <cfRule type="containsText" dxfId="34" priority="8" stopIfTrue="1" operator="containsText" text="[Functia!]">
      <formula>NOT(ISERROR(SEARCH("[Functia!]",C14)))</formula>
    </cfRule>
  </conditionalFormatting>
  <conditionalFormatting sqref="C11">
    <cfRule type="containsText" dxfId="33" priority="7" stopIfTrue="1" operator="containsText" text="[Functia!]">
      <formula>NOT(ISERROR(SEARCH("[Functia!]",C11)))</formula>
    </cfRule>
  </conditionalFormatting>
  <conditionalFormatting sqref="Q11">
    <cfRule type="containsText" dxfId="32" priority="6" stopIfTrue="1" operator="containsText" text="[Data!]">
      <formula>NOT(ISERROR(SEARCH("[Data!]",Q11)))</formula>
    </cfRule>
  </conditionalFormatting>
  <conditionalFormatting sqref="Q10">
    <cfRule type="containsText" dxfId="31" priority="5" stopIfTrue="1" operator="containsText" text="[Data!]">
      <formula>NOT(ISERROR(SEARCH("[Data!]",Q10)))</formula>
    </cfRule>
  </conditionalFormatting>
  <conditionalFormatting sqref="Q9">
    <cfRule type="containsText" dxfId="30" priority="4" stopIfTrue="1" operator="containsText" text="[Data!]">
      <formula>NOT(ISERROR(SEARCH("[Data!]",Q9)))</formula>
    </cfRule>
  </conditionalFormatting>
  <conditionalFormatting sqref="Q8">
    <cfRule type="containsText" dxfId="29" priority="3" stopIfTrue="1" operator="containsText" text="[Data!]">
      <formula>NOT(ISERROR(SEARCH("[Data!]",Q8)))</formula>
    </cfRule>
  </conditionalFormatting>
  <conditionalFormatting sqref="Q12:Q15">
    <cfRule type="containsText" dxfId="28" priority="2" stopIfTrue="1" operator="containsText" text="[Data!]">
      <formula>NOT(ISERROR(SEARCH("[Data!]",Q12)))</formula>
    </cfRule>
  </conditionalFormatting>
  <conditionalFormatting sqref="Q17:Q21">
    <cfRule type="containsText" dxfId="27" priority="1" stopIfTrue="1" operator="containsText" text="[Data!]">
      <formula>NOT(ISERROR(SEARCH("[Data!]",Q17)))</formula>
    </cfRule>
  </conditionalFormatting>
  <dataValidations count="1">
    <dataValidation type="list" allowBlank="1" showInputMessage="1" showErrorMessage="1" sqref="P8:P15 P17:P21" xr:uid="{00000000-0002-0000-0800-000000000000}">
      <formula1>"NESCADENT,RESTANT,LITIGIU,REESALONAT,CONTINGENT"</formula1>
    </dataValidation>
  </dataValidations>
  <pageMargins left="0.70866141732283472" right="0.39" top="0.74803149606299213" bottom="0.74803149606299213" header="0.31496062992125984" footer="0.31496062992125984"/>
  <pageSetup paperSize="9"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15</vt:i4>
      </vt:variant>
    </vt:vector>
  </HeadingPairs>
  <TitlesOfParts>
    <vt:vector size="29" baseType="lpstr">
      <vt:lpstr>CPP</vt:lpstr>
      <vt:lpstr>BS</vt:lpstr>
      <vt:lpstr>CF</vt:lpstr>
      <vt:lpstr>45_Legitimati</vt:lpstr>
      <vt:lpstr>45_Achizitii</vt:lpstr>
      <vt:lpstr>46_Transferuri</vt:lpstr>
      <vt:lpstr>46_Plati ult</vt:lpstr>
      <vt:lpstr>46_Creante</vt:lpstr>
      <vt:lpstr>47_Salariati</vt:lpstr>
      <vt:lpstr>47_Plati ult</vt:lpstr>
      <vt:lpstr>47bis_Fiscale</vt:lpstr>
      <vt:lpstr>47bis_Plati ult</vt:lpstr>
      <vt:lpstr>49_CPP P</vt:lpstr>
      <vt:lpstr>49_CF P</vt:lpstr>
      <vt:lpstr>'45_Achizitii'!Print_Area</vt:lpstr>
      <vt:lpstr>'45_Legitimati'!Print_Area</vt:lpstr>
      <vt:lpstr>'46_Creante'!Print_Area</vt:lpstr>
      <vt:lpstr>'46_Transferuri'!Print_Area</vt:lpstr>
      <vt:lpstr>'47_Plati ult'!Print_Area</vt:lpstr>
      <vt:lpstr>'47_Salariati'!Print_Area</vt:lpstr>
      <vt:lpstr>'47bis_Fiscale'!Print_Area</vt:lpstr>
      <vt:lpstr>'47bis_Plati ult'!Print_Area</vt:lpstr>
      <vt:lpstr>BS!Print_Area</vt:lpstr>
      <vt:lpstr>CF!Print_Area</vt:lpstr>
      <vt:lpstr>CPP!Print_Area</vt:lpstr>
      <vt:lpstr>'45_Achizitii'!Print_Titles</vt:lpstr>
      <vt:lpstr>'45_Legitimati'!Print_Titles</vt:lpstr>
      <vt:lpstr>'46_Creante'!Print_Titles</vt:lpstr>
      <vt:lpstr>'46_Transferuri'!Print_Titles</vt:lpstr>
    </vt:vector>
  </TitlesOfParts>
  <Company>BDO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 Iliescu</dc:creator>
  <cp:lastModifiedBy>User</cp:lastModifiedBy>
  <cp:lastPrinted>2015-01-13T10:33:08Z</cp:lastPrinted>
  <dcterms:created xsi:type="dcterms:W3CDTF">2010-11-25T08:19:20Z</dcterms:created>
  <dcterms:modified xsi:type="dcterms:W3CDTF">2018-03-20T13:32:48Z</dcterms:modified>
</cp:coreProperties>
</file>