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Certificare/2026 -2027/Certificare Feminin/Certificare Liga 1 Feminin/Certificare Liga 1 Feminin/"/>
    </mc:Choice>
  </mc:AlternateContent>
  <xr:revisionPtr revIDLastSave="204" documentId="8_{26805263-92CC-4563-9242-81D615556344}" xr6:coauthVersionLast="47" xr6:coauthVersionMax="47" xr10:uidLastSave="{58D71D11-6C9F-476E-95F3-85131CE1B5D1}"/>
  <bookViews>
    <workbookView xWindow="-98" yWindow="-98" windowWidth="21795" windowHeight="11625" tabRatio="847" activeTab="1" xr2:uid="{00000000-000D-0000-FFFF-FFFF00000000}"/>
  </bookViews>
  <sheets>
    <sheet name="CPP" sheetId="7" r:id="rId1"/>
    <sheet name="BS" sheetId="8" r:id="rId2"/>
    <sheet name="CF" sheetId="9" state="hidden" r:id="rId3"/>
    <sheet name="EQ" sheetId="28" state="hidden" r:id="rId4"/>
    <sheet name="57_Legitimati" sheetId="15" state="hidden" r:id="rId5"/>
    <sheet name="57_Achizitii" sheetId="1" state="hidden" r:id="rId6"/>
    <sheet name="57_Transferuri" sheetId="2" state="hidden" r:id="rId7"/>
    <sheet name="58_Salariati" sheetId="31" state="hidden" r:id="rId8"/>
    <sheet name="59_Fiscale" sheetId="10" state="hidden" r:id="rId9"/>
    <sheet name="60_UEFA" sheetId="32" state="hidden" r:id="rId10"/>
  </sheets>
  <definedNames>
    <definedName name="____IV130000" localSheetId="7">#REF!</definedName>
    <definedName name="____IV130000">#REF!</definedName>
    <definedName name="____IV176000" localSheetId="7">#REF!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5">'57_Achizitii'!$B$1:$S$49</definedName>
    <definedName name="_xlnm.Print_Area" localSheetId="4">'57_Legitimati'!$B$1:$H$46</definedName>
    <definedName name="_xlnm.Print_Area" localSheetId="6">'57_Transferuri'!$B$1:$AH$57</definedName>
    <definedName name="_xlnm.Print_Area" localSheetId="7">'58_Salariati'!$B$1:$X$40</definedName>
    <definedName name="_xlnm.Print_Area" localSheetId="8">'59_Fiscale'!$B$1:$S$42</definedName>
    <definedName name="_xlnm.Print_Area" localSheetId="9">'60_UEFA'!$B$1:$S$36</definedName>
    <definedName name="_xlnm.Print_Area" localSheetId="1">BS!$A$1:$D$216</definedName>
    <definedName name="_xlnm.Print_Area" localSheetId="2">CF!$B$1:$D$48</definedName>
    <definedName name="_xlnm.Print_Area" localSheetId="0">CPP!$B$1:$D$174</definedName>
    <definedName name="_xlnm.Print_Titles" localSheetId="5">'57_Achizitii'!$B:$B,'57_Achizitii'!$3:$6</definedName>
    <definedName name="_xlnm.Print_Titles" localSheetId="4">'57_Legitimati'!$B:$B,'57_Legitimati'!$3:$6</definedName>
    <definedName name="_xlnm.Print_Titles" localSheetId="6">'57_Transferuri'!$B:$B,'57_Transferuri'!$3:$7</definedName>
    <definedName name="SIM" localSheetId="7">#REF!</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0" i="8" l="1"/>
  <c r="D50" i="8"/>
  <c r="E18" i="8"/>
  <c r="D18" i="8"/>
  <c r="G14" i="28"/>
  <c r="F14" i="28"/>
  <c r="E14" i="28"/>
  <c r="D14" i="28"/>
  <c r="C14" i="28"/>
  <c r="G22" i="28"/>
  <c r="F22" i="28"/>
  <c r="E22" i="28"/>
  <c r="D22" i="28"/>
  <c r="C22" i="28"/>
  <c r="C21" i="28"/>
  <c r="H19" i="28"/>
  <c r="H18" i="28"/>
  <c r="H17" i="28"/>
  <c r="H16" i="28"/>
  <c r="H15" i="28"/>
  <c r="H11" i="28"/>
  <c r="H10" i="28"/>
  <c r="H9" i="28"/>
  <c r="H8" i="28"/>
  <c r="H7" i="28"/>
  <c r="G15" i="28"/>
  <c r="G7" i="28"/>
  <c r="H5" i="28"/>
  <c r="D21" i="28"/>
  <c r="E21" i="28"/>
  <c r="F21" i="28"/>
  <c r="G21" i="28"/>
  <c r="D13" i="28"/>
  <c r="E13" i="28"/>
  <c r="F13" i="28"/>
  <c r="G13" i="28"/>
  <c r="C13" i="28"/>
  <c r="AH49" i="2"/>
  <c r="H21" i="28" l="1"/>
  <c r="H22" i="28" s="1"/>
  <c r="H13" i="28"/>
  <c r="H14" i="28" s="1"/>
  <c r="C28" i="32"/>
  <c r="Q27" i="32"/>
  <c r="P27" i="32"/>
  <c r="C27" i="32"/>
  <c r="Q26" i="32"/>
  <c r="C26" i="32"/>
  <c r="Q25" i="32"/>
  <c r="C25" i="32"/>
  <c r="Q24" i="32"/>
  <c r="P24" i="32"/>
  <c r="R21" i="32"/>
  <c r="M21" i="32"/>
  <c r="C21" i="32"/>
  <c r="A33" i="32" s="1"/>
  <c r="L20" i="32"/>
  <c r="P20" i="32" s="1"/>
  <c r="L19" i="32"/>
  <c r="P19" i="32" s="1"/>
  <c r="L18" i="32"/>
  <c r="P18" i="32" s="1"/>
  <c r="Q17" i="32"/>
  <c r="P17" i="32"/>
  <c r="P25" i="32" s="1"/>
  <c r="L17" i="32"/>
  <c r="T16" i="32"/>
  <c r="P16" i="32"/>
  <c r="L16" i="32"/>
  <c r="T15" i="32"/>
  <c r="L15" i="32"/>
  <c r="P15" i="32" s="1"/>
  <c r="T13" i="32"/>
  <c r="L13" i="32"/>
  <c r="P13" i="32" s="1"/>
  <c r="T12" i="32"/>
  <c r="Q12" i="32"/>
  <c r="L12" i="32"/>
  <c r="P12" i="32" s="1"/>
  <c r="T11" i="32"/>
  <c r="L11" i="32"/>
  <c r="P11" i="32" s="1"/>
  <c r="T10" i="32"/>
  <c r="L10" i="32"/>
  <c r="P10" i="32" s="1"/>
  <c r="T9" i="32"/>
  <c r="Q9" i="32"/>
  <c r="L9" i="32"/>
  <c r="P9" i="32" s="1"/>
  <c r="T8" i="32"/>
  <c r="L8" i="32"/>
  <c r="P8" i="32" s="1"/>
  <c r="T7" i="32"/>
  <c r="L7" i="32"/>
  <c r="L21" i="32" l="1"/>
  <c r="Q28" i="32"/>
  <c r="Q29" i="32" s="1"/>
  <c r="C29" i="32"/>
  <c r="A32" i="32" s="1"/>
  <c r="P26" i="32"/>
  <c r="P7" i="32"/>
  <c r="P22" i="32"/>
  <c r="P28" i="32" s="1"/>
  <c r="Q29" i="10"/>
  <c r="Q28" i="10"/>
  <c r="Q27" i="10"/>
  <c r="Q26" i="10"/>
  <c r="P29" i="10"/>
  <c r="P28" i="10"/>
  <c r="P26" i="10"/>
  <c r="Q19" i="10"/>
  <c r="Q13" i="10"/>
  <c r="Q10" i="10"/>
  <c r="P10" i="10"/>
  <c r="P9" i="10"/>
  <c r="P8" i="10"/>
  <c r="L17" i="10"/>
  <c r="P17" i="10" s="1"/>
  <c r="L16" i="10"/>
  <c r="P16" i="10" s="1"/>
  <c r="L22" i="10"/>
  <c r="P22" i="10" s="1"/>
  <c r="L21" i="10"/>
  <c r="P21" i="10" s="1"/>
  <c r="L20" i="10"/>
  <c r="P20" i="10" s="1"/>
  <c r="L19" i="10"/>
  <c r="P19" i="10" s="1"/>
  <c r="P27" i="10" s="1"/>
  <c r="L18" i="10"/>
  <c r="P18" i="10" s="1"/>
  <c r="L14" i="10"/>
  <c r="P14" i="10" s="1"/>
  <c r="L13" i="10"/>
  <c r="P13" i="10" s="1"/>
  <c r="L12" i="10"/>
  <c r="P12" i="10" s="1"/>
  <c r="L11" i="10"/>
  <c r="P11" i="10" s="1"/>
  <c r="L10" i="10"/>
  <c r="L9" i="10"/>
  <c r="L8" i="10"/>
  <c r="V30" i="31"/>
  <c r="U30" i="31"/>
  <c r="C30" i="31"/>
  <c r="V29" i="31"/>
  <c r="U29" i="31"/>
  <c r="V28" i="31"/>
  <c r="P28" i="31"/>
  <c r="C28" i="31"/>
  <c r="V27" i="31"/>
  <c r="P27" i="31"/>
  <c r="C27" i="31"/>
  <c r="W24" i="31"/>
  <c r="T24" i="31"/>
  <c r="O24" i="31"/>
  <c r="I24" i="31"/>
  <c r="I32" i="31" s="1"/>
  <c r="F24" i="31"/>
  <c r="F32" i="31" s="1"/>
  <c r="A36" i="31" s="1"/>
  <c r="Q23" i="31"/>
  <c r="L23" i="31"/>
  <c r="Q22" i="31"/>
  <c r="L22" i="31"/>
  <c r="C22" i="31"/>
  <c r="V21" i="31"/>
  <c r="P21" i="31"/>
  <c r="U21" i="31" s="1"/>
  <c r="V20" i="31"/>
  <c r="U20" i="31"/>
  <c r="P20" i="31"/>
  <c r="C20" i="31"/>
  <c r="P19" i="31"/>
  <c r="U19" i="31" s="1"/>
  <c r="C19" i="31"/>
  <c r="V14" i="31"/>
  <c r="P14" i="31"/>
  <c r="U14" i="31" s="1"/>
  <c r="L13" i="31"/>
  <c r="P13" i="31" s="1"/>
  <c r="U13" i="31" s="1"/>
  <c r="U12" i="31"/>
  <c r="P12" i="31"/>
  <c r="P11" i="31"/>
  <c r="U11" i="31" s="1"/>
  <c r="U28" i="31" s="1"/>
  <c r="U10" i="31"/>
  <c r="U9" i="31"/>
  <c r="V8" i="31"/>
  <c r="P8" i="31"/>
  <c r="U8" i="31" s="1"/>
  <c r="Q24" i="31" l="1"/>
  <c r="U27" i="31"/>
  <c r="A35" i="31"/>
  <c r="L24" i="31"/>
  <c r="L32" i="31" s="1"/>
  <c r="P21" i="32"/>
  <c r="P29" i="32" s="1"/>
  <c r="V31" i="31"/>
  <c r="V32" i="31" s="1"/>
  <c r="L23" i="10"/>
  <c r="U24" i="31"/>
  <c r="U25" i="31"/>
  <c r="P24" i="31"/>
  <c r="F33" i="31" s="1"/>
  <c r="P25" i="31"/>
  <c r="U31" i="31" l="1"/>
  <c r="U32" i="31" s="1"/>
  <c r="Q30" i="10"/>
  <c r="P32" i="31"/>
  <c r="P33" i="31" s="1"/>
  <c r="J41" i="2" l="1"/>
  <c r="L41" i="2" s="1"/>
  <c r="G43" i="2"/>
  <c r="J43" i="2" s="1"/>
  <c r="L43" i="2" s="1"/>
  <c r="G44" i="2"/>
  <c r="G45" i="2"/>
  <c r="J45" i="2" s="1"/>
  <c r="L45" i="2" s="1"/>
  <c r="W45" i="2" s="1"/>
  <c r="AB45" i="2" s="1"/>
  <c r="J46" i="2"/>
  <c r="L46" i="2" s="1"/>
  <c r="E47" i="2"/>
  <c r="F47" i="2"/>
  <c r="H47" i="2"/>
  <c r="I47" i="2"/>
  <c r="K47" i="2"/>
  <c r="AD48" i="2"/>
  <c r="G47" i="2" l="1"/>
  <c r="J44" i="2"/>
  <c r="L44" i="2" s="1"/>
  <c r="W42" i="2"/>
  <c r="AB42" i="2" s="1"/>
  <c r="T37" i="2"/>
  <c r="Q37" i="2"/>
  <c r="N37" i="2"/>
  <c r="M37" i="2"/>
  <c r="W32" i="2"/>
  <c r="AB32" i="2" s="1"/>
  <c r="O29" i="2"/>
  <c r="P29" i="2" s="1"/>
  <c r="R29" i="2" s="1"/>
  <c r="R37" i="2" s="1"/>
  <c r="T27" i="2"/>
  <c r="Q27" i="2"/>
  <c r="N27" i="2"/>
  <c r="M27" i="2"/>
  <c r="W22" i="2"/>
  <c r="AB22" i="2" s="1"/>
  <c r="O19" i="2"/>
  <c r="W11" i="2"/>
  <c r="AB11" i="2" s="1"/>
  <c r="O16" i="2"/>
  <c r="O15" i="2"/>
  <c r="O14" i="2"/>
  <c r="O13" i="2"/>
  <c r="P13" i="2" s="1"/>
  <c r="O12" i="2"/>
  <c r="O11" i="2"/>
  <c r="P11" i="2" s="1"/>
  <c r="O10" i="2"/>
  <c r="O9" i="2"/>
  <c r="T17" i="2"/>
  <c r="Q17" i="2"/>
  <c r="N17" i="2"/>
  <c r="M17" i="2"/>
  <c r="T47" i="2"/>
  <c r="Q47" i="2"/>
  <c r="N47" i="2"/>
  <c r="M47" i="2"/>
  <c r="O39" i="2"/>
  <c r="AG47" i="2"/>
  <c r="AF47" i="2"/>
  <c r="AC47" i="2"/>
  <c r="AA47" i="2"/>
  <c r="X47" i="2"/>
  <c r="J40" i="2"/>
  <c r="P9" i="2" l="1"/>
  <c r="R9" i="2" s="1"/>
  <c r="P12" i="2"/>
  <c r="R12" i="2" s="1"/>
  <c r="P14" i="2"/>
  <c r="R14" i="2" s="1"/>
  <c r="P19" i="2"/>
  <c r="P27" i="2" s="1"/>
  <c r="P15" i="2"/>
  <c r="R15" i="2" s="1"/>
  <c r="P10" i="2"/>
  <c r="R10" i="2" s="1"/>
  <c r="P39" i="2"/>
  <c r="P47" i="2" s="1"/>
  <c r="P16" i="2"/>
  <c r="R16" i="2" s="1"/>
  <c r="O17" i="2"/>
  <c r="P17" i="2" s="1"/>
  <c r="L40" i="2"/>
  <c r="L47" i="2" s="1"/>
  <c r="J47" i="2"/>
  <c r="W44" i="2"/>
  <c r="AB44" i="2" s="1"/>
  <c r="M48" i="2"/>
  <c r="O47" i="2"/>
  <c r="Q48" i="2"/>
  <c r="N48" i="2"/>
  <c r="T48" i="2"/>
  <c r="W43" i="2"/>
  <c r="AB43" i="2" s="1"/>
  <c r="R13" i="2"/>
  <c r="W46" i="2"/>
  <c r="AB46" i="2" s="1"/>
  <c r="O27" i="2"/>
  <c r="O37" i="2"/>
  <c r="W41" i="2"/>
  <c r="AB41" i="2" s="1"/>
  <c r="P37" i="2"/>
  <c r="R39" i="2" l="1"/>
  <c r="R19" i="2"/>
  <c r="R27" i="2" s="1"/>
  <c r="R17" i="2"/>
  <c r="W40" i="2"/>
  <c r="AB40" i="2" s="1"/>
  <c r="O48" i="2"/>
  <c r="O49" i="2" s="1"/>
  <c r="P48" i="2"/>
  <c r="W39" i="2" l="1"/>
  <c r="AB39" i="2" s="1"/>
  <c r="AB47" i="2" s="1"/>
  <c r="R47" i="2"/>
  <c r="R48" i="2" s="1"/>
  <c r="R49" i="2" s="1"/>
  <c r="W47" i="2" l="1"/>
  <c r="E225" i="8"/>
  <c r="D225" i="8"/>
  <c r="D226" i="8" s="1"/>
  <c r="E20" i="7"/>
  <c r="D12" i="7"/>
  <c r="D20" i="7"/>
  <c r="D27" i="7"/>
  <c r="D43" i="7"/>
  <c r="D44" i="7" s="1"/>
  <c r="D52" i="7"/>
  <c r="D53" i="7"/>
  <c r="D68" i="7"/>
  <c r="D69" i="7"/>
  <c r="D78" i="7"/>
  <c r="D79" i="7" s="1"/>
  <c r="D88" i="7"/>
  <c r="D105" i="7" s="1"/>
  <c r="D106" i="7" s="1"/>
  <c r="D92" i="7"/>
  <c r="D97" i="7"/>
  <c r="D98" i="7" s="1"/>
  <c r="D103" i="7"/>
  <c r="D119" i="7"/>
  <c r="D141" i="7"/>
  <c r="D142" i="7" s="1"/>
  <c r="D152" i="7"/>
  <c r="D153" i="7" s="1"/>
  <c r="D164" i="7"/>
  <c r="D165" i="7" s="1"/>
  <c r="E92" i="7"/>
  <c r="D33" i="15"/>
  <c r="C33" i="15"/>
  <c r="D32" i="15"/>
  <c r="C32" i="15"/>
  <c r="D31" i="15"/>
  <c r="D30" i="15"/>
  <c r="C30" i="15"/>
  <c r="D29" i="15"/>
  <c r="C29" i="15"/>
  <c r="C31" i="15" s="1"/>
  <c r="E226" i="8" l="1"/>
  <c r="D34" i="7"/>
  <c r="D120" i="7"/>
  <c r="E97" i="7" l="1"/>
  <c r="C9" i="15" l="1"/>
  <c r="H20" i="15" l="1"/>
  <c r="H19" i="15"/>
  <c r="G18" i="15"/>
  <c r="D20" i="15"/>
  <c r="D19" i="15"/>
  <c r="C22" i="15"/>
  <c r="C21" i="15"/>
  <c r="C19" i="15"/>
  <c r="C18" i="15"/>
  <c r="C20" i="15" s="1"/>
  <c r="S10" i="1" l="1"/>
  <c r="S11" i="1"/>
  <c r="S12" i="1"/>
  <c r="S13" i="1"/>
  <c r="R24" i="1"/>
  <c r="Q24" i="1"/>
  <c r="Q9" i="1"/>
  <c r="Q15" i="1" s="1"/>
  <c r="E27" i="7"/>
  <c r="S9" i="1" l="1"/>
  <c r="B119" i="7" l="1"/>
  <c r="E15" i="9" l="1"/>
  <c r="E19" i="9"/>
  <c r="E34" i="9"/>
  <c r="E43" i="9"/>
  <c r="E10" i="8"/>
  <c r="E31" i="8"/>
  <c r="E41" i="8"/>
  <c r="E64" i="8"/>
  <c r="E65" i="8" s="1"/>
  <c r="E77" i="8"/>
  <c r="E78" i="8" s="1"/>
  <c r="E88" i="8"/>
  <c r="E89" i="8" s="1"/>
  <c r="E99" i="8"/>
  <c r="E100" i="8" s="1"/>
  <c r="E106" i="8"/>
  <c r="E112" i="8"/>
  <c r="E113" i="8"/>
  <c r="E128" i="8"/>
  <c r="E132" i="8" s="1"/>
  <c r="E133" i="8" s="1"/>
  <c r="E142" i="8"/>
  <c r="E143" i="8" s="1"/>
  <c r="E150" i="8"/>
  <c r="E157" i="8"/>
  <c r="E170" i="8"/>
  <c r="E171" i="8" s="1"/>
  <c r="E181" i="8"/>
  <c r="E182" i="8" s="1"/>
  <c r="E192" i="8"/>
  <c r="E193" i="8" s="1"/>
  <c r="E203" i="8"/>
  <c r="E209" i="8"/>
  <c r="E210" i="8"/>
  <c r="E12" i="7"/>
  <c r="E43" i="7"/>
  <c r="E44" i="7" s="1"/>
  <c r="E52" i="7"/>
  <c r="E53" i="7" s="1"/>
  <c r="E68" i="7"/>
  <c r="E69" i="7" s="1"/>
  <c r="E78" i="7"/>
  <c r="E79" i="7" s="1"/>
  <c r="E88" i="7"/>
  <c r="E103" i="7"/>
  <c r="E141" i="7"/>
  <c r="E142" i="7" s="1"/>
  <c r="E152" i="7"/>
  <c r="E153" i="7" s="1"/>
  <c r="E164" i="7"/>
  <c r="E165" i="7" s="1"/>
  <c r="E20" i="8" l="1"/>
  <c r="E105" i="7"/>
  <c r="E98" i="7"/>
  <c r="E119" i="7"/>
  <c r="E106" i="7"/>
  <c r="E34" i="7"/>
  <c r="E159" i="8"/>
  <c r="E160" i="8" s="1"/>
  <c r="E215" i="8"/>
  <c r="E118" i="8"/>
  <c r="E20" i="9"/>
  <c r="E45" i="9" s="1"/>
  <c r="E42" i="8"/>
  <c r="E52" i="8" s="1"/>
  <c r="E213" i="8"/>
  <c r="E216" i="8" s="1"/>
  <c r="E116" i="8"/>
  <c r="E119" i="8" s="1"/>
  <c r="AG17" i="2"/>
  <c r="AG27" i="2"/>
  <c r="AG37" i="2"/>
  <c r="D10" i="8"/>
  <c r="D31" i="8"/>
  <c r="D41" i="8"/>
  <c r="D64" i="8"/>
  <c r="D65" i="8" s="1"/>
  <c r="D77" i="8"/>
  <c r="D78" i="8" s="1"/>
  <c r="D88" i="8"/>
  <c r="D89" i="8" s="1"/>
  <c r="D99" i="8"/>
  <c r="D100" i="8" s="1"/>
  <c r="D106" i="8"/>
  <c r="D112" i="8"/>
  <c r="D113" i="8"/>
  <c r="D128" i="8"/>
  <c r="D132" i="8" s="1"/>
  <c r="D133" i="8" s="1"/>
  <c r="D142" i="8"/>
  <c r="D143" i="8" s="1"/>
  <c r="D150" i="8"/>
  <c r="D157" i="8"/>
  <c r="D170" i="8"/>
  <c r="D171" i="8" s="1"/>
  <c r="D181" i="8"/>
  <c r="D182" i="8" s="1"/>
  <c r="D192" i="8"/>
  <c r="D193" i="8" s="1"/>
  <c r="D203" i="8"/>
  <c r="D209" i="8"/>
  <c r="D210" i="8"/>
  <c r="E54" i="8" l="1"/>
  <c r="D159" i="8"/>
  <c r="D160" i="8" s="1"/>
  <c r="D215" i="8"/>
  <c r="E120" i="7"/>
  <c r="D42" i="8"/>
  <c r="D52" i="8" s="1"/>
  <c r="D213" i="8"/>
  <c r="D216" i="8" s="1"/>
  <c r="D116" i="8"/>
  <c r="D119" i="8" s="1"/>
  <c r="D20" i="8"/>
  <c r="AG48" i="2"/>
  <c r="D118" i="8"/>
  <c r="T18" i="10"/>
  <c r="T17" i="10"/>
  <c r="T16" i="10"/>
  <c r="T14" i="10"/>
  <c r="T13" i="10"/>
  <c r="T12" i="10"/>
  <c r="T11" i="10"/>
  <c r="T10" i="10"/>
  <c r="T9" i="10"/>
  <c r="T8" i="10"/>
  <c r="AA37" i="2"/>
  <c r="AA27" i="2"/>
  <c r="AA17" i="2"/>
  <c r="G9" i="15"/>
  <c r="C13" i="15"/>
  <c r="C12" i="15"/>
  <c r="C11" i="15"/>
  <c r="C10" i="15"/>
  <c r="D22" i="15"/>
  <c r="D21" i="15"/>
  <c r="D18" i="15"/>
  <c r="H23" i="15"/>
  <c r="G23" i="15"/>
  <c r="H22" i="15"/>
  <c r="G22" i="15"/>
  <c r="H21" i="15"/>
  <c r="G21" i="15"/>
  <c r="G20" i="15"/>
  <c r="G19" i="15"/>
  <c r="H18" i="15"/>
  <c r="H13" i="15"/>
  <c r="G13" i="15"/>
  <c r="H12" i="15"/>
  <c r="G12" i="15"/>
  <c r="H11" i="15"/>
  <c r="G11" i="15"/>
  <c r="H10" i="15"/>
  <c r="G10" i="15"/>
  <c r="H9" i="15"/>
  <c r="D9" i="15"/>
  <c r="D13" i="15"/>
  <c r="D12" i="15"/>
  <c r="D11" i="15"/>
  <c r="D10" i="15"/>
  <c r="B164" i="7"/>
  <c r="B141" i="7"/>
  <c r="B105" i="7"/>
  <c r="B78" i="7"/>
  <c r="B68" i="7"/>
  <c r="B52" i="7"/>
  <c r="B43" i="7"/>
  <c r="R23" i="10"/>
  <c r="Q31" i="10" s="1"/>
  <c r="M23" i="10"/>
  <c r="C23" i="10"/>
  <c r="J36" i="2"/>
  <c r="L36" i="2" s="1"/>
  <c r="J31" i="2"/>
  <c r="L31" i="2" s="1"/>
  <c r="J30" i="2"/>
  <c r="L30" i="2" s="1"/>
  <c r="J26" i="2"/>
  <c r="L26" i="2" s="1"/>
  <c r="J21" i="2"/>
  <c r="L21" i="2" s="1"/>
  <c r="J20" i="2"/>
  <c r="L20" i="2" s="1"/>
  <c r="J16" i="2"/>
  <c r="L16" i="2" s="1"/>
  <c r="J12" i="2"/>
  <c r="L12" i="2" s="1"/>
  <c r="W12" i="2" s="1"/>
  <c r="AB12" i="2" s="1"/>
  <c r="J10" i="2"/>
  <c r="L10" i="2" s="1"/>
  <c r="W10" i="2" s="1"/>
  <c r="AB10" i="2" s="1"/>
  <c r="I27" i="2"/>
  <c r="I37" i="2"/>
  <c r="S24" i="1"/>
  <c r="P24" i="1"/>
  <c r="L24" i="1"/>
  <c r="K24" i="1"/>
  <c r="J24" i="1"/>
  <c r="H24" i="1"/>
  <c r="G24" i="1"/>
  <c r="F24" i="1"/>
  <c r="P15" i="1"/>
  <c r="L15" i="1"/>
  <c r="K15" i="1"/>
  <c r="J15" i="1"/>
  <c r="H15" i="1"/>
  <c r="G15" i="1"/>
  <c r="F15" i="1"/>
  <c r="X37" i="2"/>
  <c r="X27" i="2"/>
  <c r="X17" i="2"/>
  <c r="F27" i="2"/>
  <c r="E27" i="2"/>
  <c r="I17" i="2"/>
  <c r="M9" i="1"/>
  <c r="M10" i="1"/>
  <c r="M11" i="1"/>
  <c r="M12" i="1"/>
  <c r="M13" i="1"/>
  <c r="M23" i="1"/>
  <c r="M22" i="1"/>
  <c r="M21" i="1"/>
  <c r="M20" i="1"/>
  <c r="M19" i="1"/>
  <c r="M18" i="1"/>
  <c r="I23" i="1"/>
  <c r="N23" i="1"/>
  <c r="N22" i="1"/>
  <c r="I22" i="1"/>
  <c r="N21" i="1"/>
  <c r="I21" i="1"/>
  <c r="N20" i="1"/>
  <c r="I20" i="1"/>
  <c r="N19" i="1"/>
  <c r="I19" i="1"/>
  <c r="N18" i="1"/>
  <c r="I18" i="1"/>
  <c r="O18" i="1" s="1"/>
  <c r="N13" i="1"/>
  <c r="I13" i="1"/>
  <c r="G29" i="2"/>
  <c r="H29" i="2" s="1"/>
  <c r="AF27" i="2"/>
  <c r="K27" i="2"/>
  <c r="G25" i="2"/>
  <c r="J25" i="2" s="1"/>
  <c r="L25" i="2" s="1"/>
  <c r="G24" i="2"/>
  <c r="J24" i="2" s="1"/>
  <c r="L24" i="2" s="1"/>
  <c r="G23" i="2"/>
  <c r="J23" i="2" s="1"/>
  <c r="L23" i="2" s="1"/>
  <c r="G19" i="2"/>
  <c r="AF37" i="2"/>
  <c r="AC37" i="2"/>
  <c r="AF17" i="2"/>
  <c r="AC17" i="2"/>
  <c r="K37" i="2"/>
  <c r="G35" i="2"/>
  <c r="J35" i="2" s="1"/>
  <c r="L35" i="2" s="1"/>
  <c r="G34" i="2"/>
  <c r="J34" i="2" s="1"/>
  <c r="L34" i="2" s="1"/>
  <c r="G33" i="2"/>
  <c r="J33" i="2" s="1"/>
  <c r="L33" i="2" s="1"/>
  <c r="F37" i="2"/>
  <c r="E37" i="2"/>
  <c r="K17" i="2"/>
  <c r="F17" i="2"/>
  <c r="E17" i="2"/>
  <c r="G15" i="2"/>
  <c r="J15" i="2" s="1"/>
  <c r="L15" i="2" s="1"/>
  <c r="G14" i="2"/>
  <c r="J14" i="2" s="1"/>
  <c r="L14" i="2" s="1"/>
  <c r="G13" i="2"/>
  <c r="J13" i="2" s="1"/>
  <c r="L13" i="2" s="1"/>
  <c r="G9" i="2"/>
  <c r="H9" i="2" s="1"/>
  <c r="N12" i="1"/>
  <c r="N11" i="1"/>
  <c r="N10" i="1"/>
  <c r="I12" i="1"/>
  <c r="I11" i="1"/>
  <c r="I10" i="1"/>
  <c r="D43" i="9"/>
  <c r="D34" i="9"/>
  <c r="D19" i="9"/>
  <c r="D15" i="9"/>
  <c r="S15" i="1"/>
  <c r="N9" i="1"/>
  <c r="I9" i="1"/>
  <c r="H19" i="2" l="1"/>
  <c r="J19" i="2" s="1"/>
  <c r="C27" i="10"/>
  <c r="C35" i="10" s="1"/>
  <c r="A38" i="10" s="1"/>
  <c r="A39" i="10"/>
  <c r="E48" i="2"/>
  <c r="AA48" i="2"/>
  <c r="AF48" i="2"/>
  <c r="F48" i="2"/>
  <c r="K48" i="2"/>
  <c r="I48" i="2"/>
  <c r="W20" i="2"/>
  <c r="AB20" i="2" s="1"/>
  <c r="W16" i="2"/>
  <c r="AB16" i="2" s="1"/>
  <c r="W13" i="2"/>
  <c r="AB13" i="2" s="1"/>
  <c r="W33" i="2"/>
  <c r="AB33" i="2" s="1"/>
  <c r="W21" i="2"/>
  <c r="AB21" i="2" s="1"/>
  <c r="W14" i="2"/>
  <c r="AB14" i="2" s="1"/>
  <c r="W34" i="2"/>
  <c r="AB34" i="2" s="1"/>
  <c r="W26" i="2"/>
  <c r="AB26" i="2" s="1"/>
  <c r="W31" i="2"/>
  <c r="AB31" i="2" s="1"/>
  <c r="W15" i="2"/>
  <c r="AB15" i="2" s="1"/>
  <c r="W23" i="2"/>
  <c r="AB23" i="2" s="1"/>
  <c r="W30" i="2"/>
  <c r="AB30" i="2" s="1"/>
  <c r="W25" i="2"/>
  <c r="AB25" i="2" s="1"/>
  <c r="W36" i="2"/>
  <c r="AB36" i="2" s="1"/>
  <c r="W35" i="2"/>
  <c r="AB35" i="2" s="1"/>
  <c r="W24" i="2"/>
  <c r="AB24" i="2" s="1"/>
  <c r="L25" i="1"/>
  <c r="O11" i="1"/>
  <c r="O13" i="1"/>
  <c r="O21" i="1"/>
  <c r="H25" i="1"/>
  <c r="O19" i="1"/>
  <c r="J25" i="1"/>
  <c r="X48" i="2"/>
  <c r="F25" i="1"/>
  <c r="O10" i="1"/>
  <c r="H25" i="15"/>
  <c r="O9" i="1"/>
  <c r="K25" i="1"/>
  <c r="A40" i="1" s="1"/>
  <c r="O23" i="1"/>
  <c r="H15" i="15"/>
  <c r="M15" i="1"/>
  <c r="G25" i="1"/>
  <c r="M24" i="1"/>
  <c r="P23" i="10"/>
  <c r="G27" i="2"/>
  <c r="P24" i="10"/>
  <c r="P30" i="10" s="1"/>
  <c r="P31" i="10" s="1"/>
  <c r="G15" i="15"/>
  <c r="S25" i="1"/>
  <c r="A43" i="1" s="1"/>
  <c r="N24" i="1"/>
  <c r="O20" i="1"/>
  <c r="O12" i="1"/>
  <c r="G25" i="15"/>
  <c r="P25" i="1"/>
  <c r="D20" i="9"/>
  <c r="D45" i="9" s="1"/>
  <c r="D47" i="9" s="1"/>
  <c r="O22" i="1"/>
  <c r="D54" i="8"/>
  <c r="I15" i="1"/>
  <c r="N15" i="1"/>
  <c r="I24" i="1"/>
  <c r="H17" i="2"/>
  <c r="J9" i="2"/>
  <c r="G17" i="2"/>
  <c r="J29" i="2"/>
  <c r="H37" i="2"/>
  <c r="G37" i="2"/>
  <c r="H27" i="2" l="1"/>
  <c r="H48" i="2" s="1"/>
  <c r="L19" i="2"/>
  <c r="W19" i="2" s="1"/>
  <c r="AB19" i="2" s="1"/>
  <c r="J27" i="2"/>
  <c r="N25" i="1"/>
  <c r="A41" i="1" s="1"/>
  <c r="A52" i="2"/>
  <c r="G48" i="2"/>
  <c r="G49" i="2" s="1"/>
  <c r="W27" i="2"/>
  <c r="L9" i="2"/>
  <c r="W9" i="2" s="1"/>
  <c r="AB9" i="2" s="1"/>
  <c r="G26" i="15"/>
  <c r="A40" i="15" s="1"/>
  <c r="M25" i="1"/>
  <c r="H26" i="15"/>
  <c r="A51" i="2"/>
  <c r="O15" i="1"/>
  <c r="O24" i="1"/>
  <c r="D48" i="9"/>
  <c r="E46" i="9"/>
  <c r="E47" i="9" s="1"/>
  <c r="E48" i="9" s="1"/>
  <c r="J17" i="2"/>
  <c r="I25" i="1"/>
  <c r="L29" i="2"/>
  <c r="W29" i="2" s="1"/>
  <c r="J37" i="2"/>
  <c r="L27" i="2"/>
  <c r="AB27" i="2" l="1"/>
  <c r="AC22" i="2"/>
  <c r="L17" i="2"/>
  <c r="W37" i="2"/>
  <c r="AB29" i="2"/>
  <c r="AB37" i="2" s="1"/>
  <c r="J48" i="2"/>
  <c r="J49" i="2" s="1"/>
  <c r="O25" i="1"/>
  <c r="A42" i="1" s="1"/>
  <c r="L37" i="2"/>
  <c r="W17" i="2" l="1"/>
  <c r="W48" i="2" s="1"/>
  <c r="AB17" i="2"/>
  <c r="L48" i="2"/>
  <c r="AB48" i="2" l="1"/>
  <c r="A53" i="2"/>
  <c r="W49" i="2"/>
  <c r="L49" i="2"/>
  <c r="AB49" i="2" l="1"/>
  <c r="AC27" i="2" l="1"/>
  <c r="AC48" i="2" s="1"/>
  <c r="AC49" i="2" s="1"/>
</calcChain>
</file>

<file path=xl/sharedStrings.xml><?xml version="1.0" encoding="utf-8"?>
<sst xmlns="http://schemas.openxmlformats.org/spreadsheetml/2006/main" count="875" uniqueCount="518">
  <si>
    <t>Detalii referitoare la jucători</t>
  </si>
  <si>
    <t>Cheltuieli directe de achiziţie</t>
  </si>
  <si>
    <t>Amortizări cumulate</t>
  </si>
  <si>
    <t>Report</t>
  </si>
  <si>
    <t>Altele</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</si>
  <si>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</si>
  <si>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</si>
  <si>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</si>
  <si>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</si>
  <si>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</si>
  <si>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</si>
  <si>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</si>
  <si>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</si>
  <si>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</si>
  <si>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</si>
  <si>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</si>
  <si>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</si>
  <si>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</si>
  <si>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</si>
  <si>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</si>
  <si>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</si>
  <si>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</si>
  <si>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</si>
  <si>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</si>
  <si>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</si>
  <si>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</si>
  <si>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</si>
  <si>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</si>
  <si>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</si>
  <si>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</si>
  <si>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</si>
  <si>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</si>
  <si>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</si>
  <si>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</si>
  <si>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</si>
  <si>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</si>
  <si>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</si>
  <si>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</si>
  <si>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</si>
  <si>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</si>
  <si>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</si>
  <si>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</si>
  <si>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</si>
  <si>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</si>
  <si>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</si>
  <si>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</si>
  <si>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</si>
  <si>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</si>
  <si>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</si>
  <si>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</si>
  <si>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</si>
  <si>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</si>
  <si>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</si>
  <si>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</si>
  <si>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</si>
  <si>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</si>
  <si>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(a)</t>
  </si>
  <si>
    <t>(b)</t>
  </si>
  <si>
    <t>Bilete de intrare</t>
  </si>
  <si>
    <t>Sponsorizări şi publicitate</t>
  </si>
  <si>
    <t>Drepturi de difuzare</t>
  </si>
  <si>
    <t>Activităţi comerciale</t>
  </si>
  <si>
    <t>Alte venituri din exploatare</t>
  </si>
  <si>
    <t>Alte cheltuieli de exploatare</t>
  </si>
  <si>
    <t>Note</t>
  </si>
  <si>
    <t>Profitul / (pierderile) după impozitare</t>
  </si>
  <si>
    <t>Descriere</t>
  </si>
  <si>
    <t>…</t>
  </si>
  <si>
    <t>Diverse</t>
  </si>
  <si>
    <t>Impozit pe profit</t>
  </si>
  <si>
    <t>Active circulante</t>
  </si>
  <si>
    <t>Numerar şi echivalente de numerar</t>
  </si>
  <si>
    <t>Stocuri</t>
  </si>
  <si>
    <t>Active imobilizate</t>
  </si>
  <si>
    <t>Imobilizări corporale</t>
  </si>
  <si>
    <t>Imobilizări necorporale - jucători</t>
  </si>
  <si>
    <t>Alte imobilizări necorporale</t>
  </si>
  <si>
    <t>Datorii pe termen scurt</t>
  </si>
  <si>
    <t>Credite în conturi curente şi alte împrumuturi</t>
  </si>
  <si>
    <t>Provizioane</t>
  </si>
  <si>
    <t>Datorii pe termen lung</t>
  </si>
  <si>
    <t>Credite şi alte împrumuturi</t>
  </si>
  <si>
    <t>Active nete/(pasive) / Capital propriu</t>
  </si>
  <si>
    <t>[Club 1]</t>
  </si>
  <si>
    <t>[Club 2]</t>
  </si>
  <si>
    <t>[Club 3]</t>
  </si>
  <si>
    <t>Avansuri furnizori de servicii</t>
  </si>
  <si>
    <t>[Finantator 1]</t>
  </si>
  <si>
    <t>[Finantator 2]</t>
  </si>
  <si>
    <t>[Finantator 3]</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</si>
  <si>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</si>
  <si>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</si>
  <si>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</si>
  <si>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</si>
  <si>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</si>
  <si>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</si>
  <si>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</si>
  <si>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</si>
  <si>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</si>
  <si>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TVA</t>
  </si>
  <si>
    <t>Alte datorii</t>
  </si>
  <si>
    <t>Creante:</t>
  </si>
  <si>
    <t>[Entitatea 1]</t>
  </si>
  <si>
    <t>[Entitatea 2]</t>
  </si>
  <si>
    <t>[Entitatea 3]</t>
  </si>
  <si>
    <t>Datorii:</t>
  </si>
  <si>
    <t>Datorii comerciale</t>
  </si>
  <si>
    <t>Fluxuri de trezorerie din activităţi de exploatare</t>
  </si>
  <si>
    <t>Încasări în numerar din bilete</t>
  </si>
  <si>
    <t>Încasări în numerar din sponsorizări şi publicitate</t>
  </si>
  <si>
    <t>Încasări în numerar din drepturi de difuzare</t>
  </si>
  <si>
    <t>Încasări în numerar din activităţi comerciale</t>
  </si>
  <si>
    <t xml:space="preserve">Încasări în numerar din alte activităţi de exploatare </t>
  </si>
  <si>
    <t>Plăţi în numerar către furnizorii de bunuri şi servicii</t>
  </si>
  <si>
    <t>Plăţi în numerar către şi în numele angajaţilor</t>
  </si>
  <si>
    <t>Plăţi în numerar aferente altor cheltuieli de exploatare</t>
  </si>
  <si>
    <t>Intrări/ieşiri  de numerar din activităţile de exploatare</t>
  </si>
  <si>
    <t>Impozitarea</t>
  </si>
  <si>
    <t>Fluxuri de numerar din activităţile de investiţie</t>
  </si>
  <si>
    <t>Intrări/ieşiri  de numerar din activităţile de investiţie</t>
  </si>
  <si>
    <t>Fluxuri de numerar din activităţile de finanţare</t>
  </si>
  <si>
    <t>Intrări/ieşiri  de numerar din activităţile de finanţare</t>
  </si>
  <si>
    <t>Creşteri/descreşteri  de numerar nete</t>
  </si>
  <si>
    <t>Sold la inceputul perioadei</t>
  </si>
  <si>
    <t xml:space="preserve">      Sold la sfarsitul perioadei</t>
  </si>
  <si>
    <t>[Nume Club]</t>
  </si>
  <si>
    <t>Taxa pe Valoare Adaugata (TVA)</t>
  </si>
  <si>
    <t>Sumă totală datorată</t>
  </si>
  <si>
    <t>NESCADENT</t>
  </si>
  <si>
    <t>Subtotal 3</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</si>
  <si>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</si>
  <si>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</si>
  <si>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</si>
  <si>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(d)</t>
  </si>
  <si>
    <t xml:space="preserve"> coloana (e)</t>
  </si>
  <si>
    <t>Numele angajatului</t>
  </si>
  <si>
    <t>Data angajării</t>
  </si>
  <si>
    <t xml:space="preserve">Data încetării raporturilor de muncă </t>
  </si>
  <si>
    <t>TOTAL</t>
  </si>
  <si>
    <t>NOTA 3</t>
  </si>
  <si>
    <t>NOTA 4</t>
  </si>
  <si>
    <t>NOTA 5</t>
  </si>
  <si>
    <t>NOTA 6</t>
  </si>
  <si>
    <t>NOTA 7</t>
  </si>
  <si>
    <t>NOTA 8</t>
  </si>
  <si>
    <t>NOTA 10</t>
  </si>
  <si>
    <t>NOTA 9</t>
  </si>
  <si>
    <t>NOTA 12</t>
  </si>
  <si>
    <t>NOTA 13</t>
  </si>
  <si>
    <t>NOTA 17</t>
  </si>
  <si>
    <t>NOTA 18</t>
  </si>
  <si>
    <t>NOTA 19</t>
  </si>
  <si>
    <t>NOTA 20</t>
  </si>
  <si>
    <t>Venituri (+)</t>
  </si>
  <si>
    <t>Cheltuieli (-)</t>
  </si>
  <si>
    <t>Încasări în numerar din vânzarea de jucători (+)</t>
  </si>
  <si>
    <t>Plăţi în numerar pentru achiziţia de jucători (-)</t>
  </si>
  <si>
    <t>Încasări în numerar din vânzarea altor active imobilizate (+)</t>
  </si>
  <si>
    <t>Încasări în numerar din vânzarea investiţiilor financiare (+)</t>
  </si>
  <si>
    <t>Plăţi în numerar pentru achiziţionarea altor active imobilizate (-)</t>
  </si>
  <si>
    <t>Plăţi în numerar pentru achiziţionarea de investiţii financiare (-)</t>
  </si>
  <si>
    <t>Încasări în numerar din majorări de capital (+)</t>
  </si>
  <si>
    <t>Încasări în numerar din acordarea de împrumuturi pe termen scurt sau lung de la actionari sau parti afiliate (+)</t>
  </si>
  <si>
    <t>Plăţi în numerar pentru rambursarea sumelor împrumutate (-)</t>
  </si>
  <si>
    <t>Plăţi în numerar pentru rambursarea sumelor împrumutate de la actionari sau parti afiliate (-)</t>
  </si>
  <si>
    <t>Încasări în numerar din împrumuturi (+)</t>
  </si>
  <si>
    <t>Alte incasari (+) / plati (-) din activitati de finantare</t>
  </si>
  <si>
    <t>Alte incasari (+) / plati (-) din activitati de investitie</t>
  </si>
  <si>
    <t>Publicitate</t>
  </si>
  <si>
    <t>Sponsori principal</t>
  </si>
  <si>
    <t>TOTAL ACTIVE</t>
  </si>
  <si>
    <t>TOTAL DATORII</t>
  </si>
  <si>
    <t>Accesorii</t>
  </si>
  <si>
    <t>Alte accesorii</t>
  </si>
  <si>
    <t>Jucătorul 5</t>
  </si>
  <si>
    <t>Forma de legitimare</t>
  </si>
  <si>
    <t>Achizitie</t>
  </si>
  <si>
    <t>Imprumut</t>
  </si>
  <si>
    <t>Fara costuri</t>
  </si>
  <si>
    <t>Legitimat</t>
  </si>
  <si>
    <t>TOTAL ANGAJATI (A.+B.)</t>
  </si>
  <si>
    <t>Salariu noiembrie</t>
  </si>
  <si>
    <t>Salariu octombrie</t>
  </si>
  <si>
    <t>Salariu decembrie</t>
  </si>
  <si>
    <t>B. Alte Datorii fiscale</t>
  </si>
  <si>
    <t>LEI sau echivalent LEI</t>
  </si>
  <si>
    <t>Reconciliere:</t>
  </si>
  <si>
    <t>Accesorii TVA</t>
  </si>
  <si>
    <t>Accesorii impozit pe profit</t>
  </si>
  <si>
    <t>Venituri solidaritate</t>
  </si>
  <si>
    <t>NOTA 16</t>
  </si>
  <si>
    <t>Investiţii</t>
  </si>
  <si>
    <t>Alte creanţe</t>
  </si>
  <si>
    <t>Datorii faţă de angajaţi</t>
  </si>
  <si>
    <t>Datorii faţă de autoritaţile fiscale</t>
  </si>
  <si>
    <t>NOTA 21</t>
  </si>
  <si>
    <t>NOTA 23</t>
  </si>
  <si>
    <t xml:space="preserve">  (h) = (e)+(f)-(g)</t>
  </si>
  <si>
    <t xml:space="preserve">(i)=(a)-(e) </t>
  </si>
  <si>
    <t xml:space="preserve">(j)=(d)-(h) </t>
  </si>
  <si>
    <t xml:space="preserve">(k) </t>
  </si>
  <si>
    <t>(c)=(a)+(b)</t>
  </si>
  <si>
    <t>Diferente de curs valutar</t>
  </si>
  <si>
    <t>(f)=(c)+(d)+(e)</t>
  </si>
  <si>
    <t>Taxe de transfer/
imprumut  achitate fostului club şi/sau datorate</t>
  </si>
  <si>
    <t>RESTANT</t>
  </si>
  <si>
    <t xml:space="preserve"> coloana (c)</t>
  </si>
  <si>
    <t>(h) = (f)-(g)</t>
  </si>
  <si>
    <t>(n)</t>
  </si>
  <si>
    <t>(o)</t>
  </si>
  <si>
    <t>(p)</t>
  </si>
  <si>
    <t xml:space="preserve"> coloana (h)</t>
  </si>
  <si>
    <t>Către cluburi de fotbal</t>
  </si>
  <si>
    <t>Total datorii din transferuri</t>
  </si>
  <si>
    <t>OP 122</t>
  </si>
  <si>
    <t>DP 78</t>
  </si>
  <si>
    <t>OP 25</t>
  </si>
  <si>
    <t>Sume aferente datoriilor curente:</t>
  </si>
  <si>
    <t>OP 70</t>
  </si>
  <si>
    <t>OP 120</t>
  </si>
  <si>
    <t xml:space="preserve"> coloana (b)</t>
  </si>
  <si>
    <t>Încasări în numerar din venituri UEFA</t>
  </si>
  <si>
    <t>(k)</t>
  </si>
  <si>
    <t>(q)</t>
  </si>
  <si>
    <t xml:space="preserve">Cheltuieli cu impozitul pe profit </t>
  </si>
  <si>
    <t>REESALONAT</t>
  </si>
  <si>
    <t>Contract reziliat</t>
  </si>
  <si>
    <t>Contract expirat</t>
  </si>
  <si>
    <t>(r)</t>
  </si>
  <si>
    <t>(s)</t>
  </si>
  <si>
    <t>Jucătorul 6</t>
  </si>
  <si>
    <t>Jucătorul 7</t>
  </si>
  <si>
    <t>Jucătorul 8</t>
  </si>
  <si>
    <t>Jucătorul 9</t>
  </si>
  <si>
    <t>Jucătorul 10</t>
  </si>
  <si>
    <t>Jucătorul 11</t>
  </si>
  <si>
    <t>Jucătorul 12</t>
  </si>
  <si>
    <t>SUMA RESTANTA:</t>
  </si>
  <si>
    <t>LITIGIU</t>
  </si>
  <si>
    <t>[Nume 3]</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</si>
  <si>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</si>
  <si>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</si>
  <si>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</si>
  <si>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</si>
  <si>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</si>
  <si>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</si>
  <si>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</si>
  <si>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Onorarii/comisioane aferente veniturilor din cedare (-)</t>
  </si>
  <si>
    <t>Onorariile/comisioanele agenţilor/intermediarilor (necapitalizate)</t>
  </si>
  <si>
    <t>Capital social</t>
  </si>
  <si>
    <t>Rezultat reportat</t>
  </si>
  <si>
    <t>Total Capital propriu</t>
  </si>
  <si>
    <t xml:space="preserve">(l) </t>
  </si>
  <si>
    <t>Venituri/elemente similare veniturilor nemonetare</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</si>
  <si>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</si>
  <si>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</si>
  <si>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</si>
  <si>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</si>
  <si>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</si>
  <si>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Datorii faţă de societăţile din cadrul grupului şi alte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</si>
  <si>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</si>
  <si>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</si>
  <si>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</si>
  <si>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Încasări în numerar din subventii, donatii si alte venituri autoritati stat/locale</t>
  </si>
  <si>
    <t>Rezultatul total net din transferurile de jucători</t>
  </si>
  <si>
    <t>Total cheltuieli de exploatare</t>
  </si>
  <si>
    <t>Total venituri din exploatare</t>
  </si>
  <si>
    <t>Alte venituri/cheltuieli</t>
  </si>
  <si>
    <t>Drepturile de revânzare (sau similare)</t>
  </si>
  <si>
    <t xml:space="preserve">(h) </t>
  </si>
  <si>
    <t>LEI echivalent sau %</t>
  </si>
  <si>
    <t xml:space="preserve">(m) </t>
  </si>
  <si>
    <t>(n) = (k) - (l) -(m) - ((c)-(g))</t>
  </si>
  <si>
    <t>Costuri aferente clauzelor de revanzare</t>
  </si>
  <si>
    <t>Transferuri de jucători</t>
  </si>
  <si>
    <t>Subvenții, donații și alte venituri autorități stat/locale</t>
  </si>
  <si>
    <t>Cheltuieli cu amortizarea și ajustarea imobilizărilor corporale</t>
  </si>
  <si>
    <t>Cheltuieli cu amortizarea altor imobilizări necorporale (fără drepturile de legitimare (jucători))</t>
  </si>
  <si>
    <t>Cheltuieli cu amortizarea și ajustarea drepturilor de legitimare</t>
  </si>
  <si>
    <t>Venituri din cedarea temporară a drepturilor de legitimare</t>
  </si>
  <si>
    <t>Cheltuieli aferente cesionării temporare a drepturilor de legitimare</t>
  </si>
  <si>
    <t>Profit/(pierdere) financiară</t>
  </si>
  <si>
    <t>Alți sponsori</t>
  </si>
  <si>
    <t xml:space="preserve">Drepturi de difuzare și premii/bonusuri </t>
  </si>
  <si>
    <t>Subvenții, donații și alte venituri FRF/LPF</t>
  </si>
  <si>
    <t>Alte subvenții și donații</t>
  </si>
  <si>
    <t>Venituri din activități în afara fotbalului</t>
  </si>
  <si>
    <t>Venituri din penalități</t>
  </si>
  <si>
    <t>Venituri din reducerea datoriilor (insolvență)</t>
  </si>
  <si>
    <t>Materii prime și materiale</t>
  </si>
  <si>
    <t>Costul mărfurilor vândute</t>
  </si>
  <si>
    <t>Cheltuieli cu contribuții și taxe jucători</t>
  </si>
  <si>
    <t>Cheltuieli cu colaboratorii jucători (prestării servicii)</t>
  </si>
  <si>
    <t>Alte beneficii acordate jucătorilor</t>
  </si>
  <si>
    <t>Total cheltuieli de personal cu jucătorii</t>
  </si>
  <si>
    <t>Cheltuieli salariale alți angajați</t>
  </si>
  <si>
    <t>Cheltuieli cu contributii și taxe alți angajați</t>
  </si>
  <si>
    <t>Cheltuieli cu colaboratorii alți angajați (prestării servicii)</t>
  </si>
  <si>
    <t>Alte beneficii acordate altor angajați</t>
  </si>
  <si>
    <t>Total cheltuieli de personal cu alți angajați</t>
  </si>
  <si>
    <t>Cheltuieli de personal cu jucătorii</t>
  </si>
  <si>
    <t>Cheltuieli de personal cu jucătorii - juniori</t>
  </si>
  <si>
    <t>Personal cu activitate în sectorul juniori</t>
  </si>
  <si>
    <t>Personal cu activitate în fotbalul feminin</t>
  </si>
  <si>
    <t>Personal cu activitate în futsal</t>
  </si>
  <si>
    <t>Cheltuieli cu alți angajați</t>
  </si>
  <si>
    <t>Organizare meciuri, deplasări și cantonamente</t>
  </si>
  <si>
    <t>Cheltuieli aferente activităților comerciale</t>
  </si>
  <si>
    <t>Chirii și alte costuri aferente stadion și facilități de antrenament</t>
  </si>
  <si>
    <t>Cheltuieli contribuții/compensații solidaritate/formare/promovare</t>
  </si>
  <si>
    <t>Cheltuieli cu compensații/despăgubiri (litigii)</t>
  </si>
  <si>
    <t>Taxe și penalități</t>
  </si>
  <si>
    <t>Cheltuieli aferente activităților în afara fotbalului</t>
  </si>
  <si>
    <t>Costuri aferente clauzelor de revânzare (-)</t>
  </si>
  <si>
    <t>Valoarea neamortizată a drepturilor cedate (-)</t>
  </si>
  <si>
    <t>Creanţe rezultate din transferuri/împrumuturi de jucători</t>
  </si>
  <si>
    <t>Alte creanţe și cheltuieli în avans</t>
  </si>
  <si>
    <t>Investiţii și alte active pe termen lung</t>
  </si>
  <si>
    <t>Datorii rezultate din transferuri/împrumuturi de jucători</t>
  </si>
  <si>
    <t>Alte datorii, subvenții și venituri în avans</t>
  </si>
  <si>
    <t>TOTAL DATORII ȘI CAPITALURI PROPRII</t>
  </si>
  <si>
    <t>Creante față de salariați</t>
  </si>
  <si>
    <t>Creanțe față de Bugetul de Stat</t>
  </si>
  <si>
    <t>Cheltuieli în avans</t>
  </si>
  <si>
    <t>Alte creanțe</t>
  </si>
  <si>
    <t>Alte Imobilizări financiare</t>
  </si>
  <si>
    <t>Reconcilierea scadențelor împrumuturilor:</t>
  </si>
  <si>
    <t>Împrumuturile au următoarele scadențe:</t>
  </si>
  <si>
    <t>Datorii către alte părți</t>
  </si>
  <si>
    <t>Datorii față de jucători</t>
  </si>
  <si>
    <t>Datorii față de alți angajați</t>
  </si>
  <si>
    <t>Alte impozite și taxe</t>
  </si>
  <si>
    <t>Alte datorii către autoritățile fiscale</t>
  </si>
  <si>
    <t>Avansuri primite de la clienți</t>
  </si>
  <si>
    <t>Subvenții</t>
  </si>
  <si>
    <t>Venituri în avans</t>
  </si>
  <si>
    <t>Reconcilierea scadențelor datoriilor:</t>
  </si>
  <si>
    <t>Împrumuturi</t>
  </si>
  <si>
    <t>Scadențe:</t>
  </si>
  <si>
    <t>TABEL REFERITOR LA JUCĂTORII ACHIZIONAȚI</t>
  </si>
  <si>
    <t>TABEL REFERITOR LA DATORII ÎN LEGĂTURĂ CU TRANSFERURILE</t>
  </si>
  <si>
    <t>Creanțe</t>
  </si>
  <si>
    <t>Numele și prenumele</t>
  </si>
  <si>
    <t>Diferențe de curs valutar</t>
  </si>
  <si>
    <t>TABEL REFERITOR LA DATORII CĂTRE AUTORITĂȚILE FISCALE</t>
  </si>
  <si>
    <t>Denumire obligație fiscală</t>
  </si>
  <si>
    <t>Data plății</t>
  </si>
  <si>
    <t>Document de plată</t>
  </si>
  <si>
    <t>[Denumire obligație 1]</t>
  </si>
  <si>
    <t>[Denumire obligație 2]</t>
  </si>
  <si>
    <t>[Denumire obligație 3]</t>
  </si>
  <si>
    <t>Sume aferente reeșalonărilor la plată:</t>
  </si>
  <si>
    <t>SUMA RESTANTĂ la 31 martie:</t>
  </si>
  <si>
    <t>Data plații</t>
  </si>
  <si>
    <t>Data scadenței</t>
  </si>
  <si>
    <t>TABEL REFERITOR LA DATORII CĂTRE ANGAJAȚI</t>
  </si>
  <si>
    <t>Explicație</t>
  </si>
  <si>
    <t>SUMA RESTANTĂ:</t>
  </si>
  <si>
    <t>B. Alți angajați</t>
  </si>
  <si>
    <t>Nume și prenume</t>
  </si>
  <si>
    <t>Valoarea Subtotal 2 este reconciliată cu valorile de achiziție din Tabelul cu Jucători achizitionați (coloana b)</t>
  </si>
  <si>
    <t>Valoarea Subtotal 3 este reconciliată cu suma din Contul de profit și pierderi</t>
  </si>
  <si>
    <t>Detalii referitoare la jucătorii achizitionați</t>
  </si>
  <si>
    <t>Data nașterii</t>
  </si>
  <si>
    <t>Postul / funcţia angajatului</t>
  </si>
  <si>
    <t>Onorarii /comisioane aferente veniturilor din cedare</t>
  </si>
  <si>
    <t>TABEL REFERITOR LA JUCĂTORII LEGITIMAȚI</t>
  </si>
  <si>
    <t>(și data nașterii)</t>
  </si>
  <si>
    <t>Detalii referitoare la jucătorii legitimați</t>
  </si>
  <si>
    <t>Cost total de achiziție
(exclusiv TVA)</t>
  </si>
  <si>
    <t>Cost împrumut
(exclusiv TVA)</t>
  </si>
  <si>
    <t>Valoarea totală cost de achiziție este reconciliată cu valoarea din Tabel jucători legitimați (Achiziții + Report)</t>
  </si>
  <si>
    <t>CONTUL DE PROFIT ȘI PIERDERI</t>
  </si>
  <si>
    <t>Subvenții și donații părți legate</t>
  </si>
  <si>
    <t>Cheltuieli salariale jucători</t>
  </si>
  <si>
    <t>BILANȚ</t>
  </si>
  <si>
    <t>TABLOUL FLUXULUI DE REZORERIE</t>
  </si>
  <si>
    <t xml:space="preserve">Amortizări și Deprecieri în exerciţiul </t>
  </si>
  <si>
    <t>Venituri din dobânzi (+)</t>
  </si>
  <si>
    <t>Cheltuieli din dobânzi (-)</t>
  </si>
  <si>
    <t>Venituri din diferențe favorabile de curs valutar (+)</t>
  </si>
  <si>
    <t>Alte venituri financiare (+)</t>
  </si>
  <si>
    <t>Cheltuieli diferențe nefavorabile de curs valutar (-)</t>
  </si>
  <si>
    <t>Alte cheltuieli financiare (-)</t>
  </si>
  <si>
    <t>31.12.2021</t>
  </si>
  <si>
    <t>Cheltuieli cu contribuții și taxe</t>
  </si>
  <si>
    <t>Cheltuieli cu colaboratorii prestări servicii</t>
  </si>
  <si>
    <t>Alte beneficii acordate</t>
  </si>
  <si>
    <t>31.12.2022</t>
  </si>
  <si>
    <t>Suma ramasă de plată la 31 martie 2023</t>
  </si>
  <si>
    <t>Observaţii referitoare la datoriile la 31 martie 2023</t>
  </si>
  <si>
    <t>Suma datorată la 31 dec 2022</t>
  </si>
  <si>
    <t>Valoarea Totală este reconciliată cu suma prezentată în Situațiile financiare 2022</t>
  </si>
  <si>
    <t>Valoarea Subtotal Angajați art.70.05 este reconciliată cu suma prezentată în Situațiile financiare 2022</t>
  </si>
  <si>
    <t>Jucători legitimati inainte de 01.01.2022</t>
  </si>
  <si>
    <t>Jucători legitimați în perioada  01.01.2022-31.12.2022</t>
  </si>
  <si>
    <t>Total 1</t>
  </si>
  <si>
    <t>Total 2</t>
  </si>
  <si>
    <t>Achiziţii
2022</t>
  </si>
  <si>
    <t>Cesiuni
2022</t>
  </si>
  <si>
    <t>Jucători achiziţionaţi inainte de 01.01.2022</t>
  </si>
  <si>
    <t>Jucători achiziţionaţi in perioada  01.01 - 31.12.2022</t>
  </si>
  <si>
    <t>Jucători achiziţionaţi in perioada  01.01 - 28.02.2023</t>
  </si>
  <si>
    <t>Total (1) + (2) +(3)</t>
  </si>
  <si>
    <t>Sume datorate la 31 martie 2023</t>
  </si>
  <si>
    <t>Observaţii referitoare la datoriile  neachitate la 31 martie 2023</t>
  </si>
  <si>
    <t>Sumă totală datorată la 31 martie 2023, din care:</t>
  </si>
  <si>
    <t>Sume angajate și plătite/datorate până la 31 decembrie 2022</t>
  </si>
  <si>
    <t>Sumă totală capitalizată
/angajată la 31 decembrie 2022</t>
  </si>
  <si>
    <t>Sumă totală platită pana la 31 decembrie 2022</t>
  </si>
  <si>
    <t>Sumă totală datorată la 31 decembrie 2022</t>
  </si>
  <si>
    <t>Jucători achiziţionaţi înainte de 1-Ian-2022</t>
  </si>
  <si>
    <t>Jucători achiziţionaţi în 2022</t>
  </si>
  <si>
    <t>Valoarea Totală este reconciliată cu " Datorii rezultate din transferuri de jucători" din Bilanțul la 31 dec 2022</t>
  </si>
  <si>
    <t>Cheltuieli salariale angajați relevanți (art.70)</t>
  </si>
  <si>
    <t>Total cheltuieli de personal angajați relevanți (art 70)</t>
  </si>
  <si>
    <t>Cheltuieli salariale antrenor principal</t>
  </si>
  <si>
    <t>Cheltuieli cu contribuții și taxe antrenor principal</t>
  </si>
  <si>
    <t>Alte beneficii acordate antrenorului principal</t>
  </si>
  <si>
    <t>Total cheltuieli de personal cu antrenorul principal</t>
  </si>
  <si>
    <t>Total jucători, antrenor principal si angajați relevanți (art.70)</t>
  </si>
  <si>
    <t>Venituri/cheltuieli extraordinare</t>
  </si>
  <si>
    <t>Rezerve din reevaluare</t>
  </si>
  <si>
    <t>Alte rezerve</t>
  </si>
  <si>
    <t>Datorii față de "angajați" (art. 70.05) mai puțin jucătorii</t>
  </si>
  <si>
    <t>NOTA 24</t>
  </si>
  <si>
    <t>Datorii față de UEFA</t>
  </si>
  <si>
    <t>Datorii față de FRF</t>
  </si>
  <si>
    <t>Datorii față de AJF/AMFB</t>
  </si>
  <si>
    <t>Sume angajate și plătite/datorate până la 28 februarie 2023</t>
  </si>
  <si>
    <t>Sumă totală datorată la 28 februarie 2023</t>
  </si>
  <si>
    <t>(m)</t>
  </si>
  <si>
    <t>apr 2023-dec 2023</t>
  </si>
  <si>
    <t>Valoarea totală este reconciliată cu suma prezentată în Situațiile financiare 2022</t>
  </si>
  <si>
    <t>Valoarea totala este reconciliată cu suma prezentată în Situațiile financiare 2022</t>
  </si>
  <si>
    <t>Jucători achiziţionaţi în 2023 până la 28 februarie 2023</t>
  </si>
  <si>
    <t>Jucătorul 13</t>
  </si>
  <si>
    <t>Jucătorul 14</t>
  </si>
  <si>
    <t>Jucătorul 15</t>
  </si>
  <si>
    <t>Jucătorul 16</t>
  </si>
  <si>
    <t>Subtotal 4</t>
  </si>
  <si>
    <r>
      <t>Sumă totală platită pana la 28 februarie 2023 (</t>
    </r>
    <r>
      <rPr>
        <sz val="9"/>
        <color rgb="FFFF0000"/>
        <rFont val="Calibri"/>
        <family val="2"/>
        <scheme val="minor"/>
      </rPr>
      <t>ian și febr 2023</t>
    </r>
    <r>
      <rPr>
        <sz val="9"/>
        <color theme="1"/>
        <rFont val="Calibri"/>
        <family val="2"/>
        <scheme val="minor"/>
      </rPr>
      <t>)</t>
    </r>
  </si>
  <si>
    <t>Dată document reeșalonare</t>
  </si>
  <si>
    <t>UEFA</t>
  </si>
  <si>
    <t>FRF</t>
  </si>
  <si>
    <t>LPF</t>
  </si>
  <si>
    <t>AJF/AMFB</t>
  </si>
  <si>
    <t>Venituri UEFA (plăți solidaritate și sume premiere)</t>
  </si>
  <si>
    <t>Datorii față de UEFA/FRF/LPF/AJF/AMFB</t>
  </si>
  <si>
    <t>Rezultat curent</t>
  </si>
  <si>
    <t>Total datorii catre cluburi</t>
  </si>
  <si>
    <t>Datorii în legatură cu angajații</t>
  </si>
  <si>
    <t>Total datorii în legatură cu angajații</t>
  </si>
  <si>
    <t>Datorii față de LPF</t>
  </si>
  <si>
    <t>Situația la 31 decembrie 2022/28 februarie 2023</t>
  </si>
  <si>
    <t>Jucători legitimați în perioada  01.01.2023-28.02.2023 (doar pentru Licență UEFA)</t>
  </si>
  <si>
    <r>
      <t>Sumă platită până la</t>
    </r>
    <r>
      <rPr>
        <sz val="9"/>
        <color rgb="FFFF0000"/>
        <rFont val="Calibri"/>
        <family val="2"/>
        <scheme val="minor"/>
      </rPr>
      <t xml:space="preserve"> </t>
    </r>
    <r>
      <rPr>
        <sz val="9"/>
        <color rgb="FF000000"/>
        <rFont val="Calibri"/>
        <family val="2"/>
        <scheme val="minor"/>
      </rPr>
      <t xml:space="preserve"> 31 martie 2023</t>
    </r>
  </si>
  <si>
    <t>Datorii contingente / litigii 
la 31 dec 2022/28 febr 2023</t>
  </si>
  <si>
    <t>Sumă totală capitalizată
/angajatăîn ian - feb 2023</t>
  </si>
  <si>
    <t>Sumă totală datorată (ian - feb 2023)</t>
  </si>
  <si>
    <t>Licenta UEFA</t>
  </si>
  <si>
    <t>Datorii Ian-Feb 2023</t>
  </si>
  <si>
    <t>Suma platită până la 
28 Feb 2023</t>
  </si>
  <si>
    <t>Suma ramasă de plată la 28 februarie 2023</t>
  </si>
  <si>
    <t>Suma platită până la 
31 mar 2023</t>
  </si>
  <si>
    <t>Suma ramasă de plată la 31 mar 2023</t>
  </si>
  <si>
    <t>Contingente / litigii 
la 31dec 2022 si/sau 28 feb 2023</t>
  </si>
  <si>
    <t xml:space="preserve">Data încheierii unui acord de reeșalonare </t>
  </si>
  <si>
    <t>(e')</t>
  </si>
  <si>
    <t>(f')</t>
  </si>
  <si>
    <t>(g')</t>
  </si>
  <si>
    <t>(h')</t>
  </si>
  <si>
    <t>(I')</t>
  </si>
  <si>
    <t>(j')</t>
  </si>
  <si>
    <t>(k')</t>
  </si>
  <si>
    <t xml:space="preserve">(l')=(e) + (e')-(h') </t>
  </si>
  <si>
    <t xml:space="preserve">(l)=(e)/(I') -(h) </t>
  </si>
  <si>
    <t>1. Jucători (contract de muncă/activitate sportivă)</t>
  </si>
  <si>
    <t>[Nume 1]</t>
  </si>
  <si>
    <t>Salariu ianuarie</t>
  </si>
  <si>
    <t>Salariu februarie</t>
  </si>
  <si>
    <t>[Nume 2]</t>
  </si>
  <si>
    <t>OP</t>
  </si>
  <si>
    <t>Check:</t>
  </si>
  <si>
    <t xml:space="preserve"> coloana (I')</t>
  </si>
  <si>
    <t>Valoarea Totală este reconciliată cu suma prezentată în Balanta la 28 februarie 2023</t>
  </si>
  <si>
    <t>(b')</t>
  </si>
  <si>
    <t>(c')</t>
  </si>
  <si>
    <t>(d')</t>
  </si>
  <si>
    <t>Contingente / litigii 
la 31 dec 2022 și/sau 28 febr 2023</t>
  </si>
  <si>
    <t>Data Scadenței</t>
  </si>
  <si>
    <t>datorii ianuarie</t>
  </si>
  <si>
    <t>datorii februarie</t>
  </si>
  <si>
    <t>OP 26</t>
  </si>
  <si>
    <t>OP 130</t>
  </si>
  <si>
    <t>OP 75</t>
  </si>
  <si>
    <t>(k') = (b)+(b')-(e')</t>
  </si>
  <si>
    <t>(h) = (k')/(b)-(e)</t>
  </si>
  <si>
    <t xml:space="preserve">Denumire obligație </t>
  </si>
  <si>
    <t>(a')</t>
  </si>
  <si>
    <t>(c')=(a')+(b')</t>
  </si>
  <si>
    <t>(f')=(c')+(d')+(e')</t>
  </si>
  <si>
    <t>(k')= (h) + (f') - (h')</t>
  </si>
  <si>
    <t>(m) = (k')/(h)-(i)</t>
  </si>
  <si>
    <t>1/25/2023 si 2/25/2023</t>
  </si>
  <si>
    <t>31.12.2020</t>
  </si>
  <si>
    <t>Majorare capital</t>
  </si>
  <si>
    <t>Dividende distribuite</t>
  </si>
  <si>
    <t>Alte repartizari din profit</t>
  </si>
  <si>
    <t>TABEL REFERITOR LA DATORII CĂTRE UEFA/FRF/AJF/AMFB</t>
  </si>
  <si>
    <t>A. ANGAJATI CONFORM DEFINITIILOR DE LA ART. 58.03</t>
  </si>
  <si>
    <t>2. Personalului administrativ, tehnic, medical şi de ordine şi siguranţă care se încadrează la definiţiile din articolele 35 - 42 (inclusiv prestatorii de servicii)</t>
  </si>
  <si>
    <t>Subtotal Angajați art. 58.03 (1.+2.)</t>
  </si>
  <si>
    <t>A. Datorii art.59</t>
  </si>
  <si>
    <t>Subtotal Datorii art. 59</t>
  </si>
  <si>
    <t>A. Datorii art. 59</t>
  </si>
  <si>
    <t>A. Datorii art.60</t>
  </si>
  <si>
    <t>Subtotal Datorii art.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</si>
</sst>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d/mmm/yy;@"/>
  </numFmts>
  <fonts count="48" x14ac:knownFonts="1">
    <font>
      <sz val="10"/>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0"/>
      <color theme="1"/>
      <name val="Times New Roman"/>
      <family val="1"/>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1"/>
      <color theme="1"/>
      <name val="Times New Roman"/>
      <family val="1"/>
    </font>
    <font>
      <b/>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sz val="10"/>
      <color rgb="FFFFFF00"/>
      <name val="Calibri"/>
      <family val="2"/>
      <scheme val="minor"/>
    </font>
    <font>
      <sz val="11"/>
      <color rgb="FF000000"/>
      <name val="Times New Roman"/>
      <family val="1"/>
    </font>
    <font>
      <b/>
      <sz val="11"/>
      <color rgb="FF000000"/>
      <name val="Times New Roman"/>
      <family val="1"/>
    </font>
    <font>
      <sz val="11"/>
      <color rgb="FF000000"/>
      <name val="Calibri"/>
      <family val="2"/>
      <scheme val="minor"/>
    </font>
    <font>
      <b/>
      <sz val="10"/>
      <color rgb="FFFF0000"/>
      <name val="Times New Roman"/>
      <family val="1"/>
    </font>
    <font>
      <b/>
      <sz val="9"/>
      <color theme="1"/>
      <name val="Calibri"/>
      <family val="2"/>
      <scheme val="minor"/>
    </font>
    <font>
      <sz val="9"/>
      <color theme="1"/>
      <name val="Calibri"/>
      <family val="2"/>
      <scheme val="minor"/>
    </font>
    <font>
      <sz val="9"/>
      <color rgb="FFFF0000"/>
      <name val="Calibri"/>
      <family val="2"/>
      <scheme val="minor"/>
    </font>
    <font>
      <b/>
      <sz val="9"/>
      <color rgb="FF000000"/>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000000"/>
      <name val="Calibri"/>
      <family val="2"/>
      <scheme val="minor"/>
    </font>
    <font>
      <u val="singleAccounting"/>
      <sz val="10"/>
      <name val="Calibri"/>
      <family val="2"/>
      <scheme val="minor"/>
    </font>
    <font>
      <b/>
      <sz val="10"/>
      <color theme="1"/>
      <name val="Trebuchet MS"/>
      <family val="2"/>
    </font>
    <font>
      <sz val="10"/>
      <color rgb="FFFF0000"/>
      <name val="Trebuchet MS"/>
      <family val="2"/>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s>
  <borders count="86">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s>
  <cellStyleXfs count="8">
    <xf numFmtId="0" fontId="0" fillId="0" borderId="0"/>
    <xf numFmtId="43" fontId="3" fillId="0" borderId="0" applyFont="0" applyFill="0" applyBorder="0" applyAlignment="0" applyProtection="0"/>
    <xf numFmtId="0" fontId="27" fillId="0" borderId="0"/>
    <xf numFmtId="43" fontId="27"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841">
    <xf numFmtId="0" fontId="0" fillId="0" borderId="0" xfId="0"/>
    <xf numFmtId="0" fontId="4" fillId="0" borderId="0" xfId="0" applyFont="1"/>
    <xf numFmtId="0" fontId="5" fillId="0" borderId="0" xfId="0" applyFont="1"/>
    <xf numFmtId="0" fontId="6" fillId="0" borderId="0" xfId="0" applyFont="1"/>
    <xf numFmtId="164" fontId="7" fillId="2" borderId="0" xfId="0" applyNumberFormat="1" applyFont="1" applyFill="1"/>
    <xf numFmtId="0" fontId="8" fillId="0" borderId="19" xfId="0" applyFont="1" applyBorder="1" applyAlignment="1">
      <alignment vertical="top" wrapText="1"/>
    </xf>
    <xf numFmtId="0" fontId="8" fillId="0" borderId="20" xfId="0" applyFont="1" applyBorder="1" applyAlignment="1">
      <alignment horizontal="center"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6" xfId="0" applyFont="1" applyBorder="1" applyAlignment="1">
      <alignment horizontal="center" vertical="top" wrapText="1"/>
    </xf>
    <xf numFmtId="0" fontId="9" fillId="0" borderId="19" xfId="0" applyFont="1" applyBorder="1" applyAlignment="1">
      <alignment vertical="top" wrapText="1"/>
    </xf>
    <xf numFmtId="0" fontId="9" fillId="0" borderId="20" xfId="0" applyFont="1" applyBorder="1" applyAlignment="1">
      <alignment horizontal="right" vertical="top" wrapText="1"/>
    </xf>
    <xf numFmtId="0" fontId="9" fillId="0" borderId="21" xfId="0" applyFont="1" applyBorder="1" applyAlignment="1">
      <alignment horizontal="right" vertical="top" wrapText="1"/>
    </xf>
    <xf numFmtId="164" fontId="9" fillId="0" borderId="19" xfId="1" applyNumberFormat="1" applyFont="1" applyBorder="1" applyAlignment="1">
      <alignment horizontal="right" vertical="top" wrapText="1"/>
    </xf>
    <xf numFmtId="164" fontId="9" fillId="0" borderId="20" xfId="1" applyNumberFormat="1" applyFont="1" applyBorder="1" applyAlignment="1">
      <alignment horizontal="right" vertical="top" wrapText="1"/>
    </xf>
    <xf numFmtId="164" fontId="9" fillId="0" borderId="22" xfId="1" applyNumberFormat="1" applyFont="1" applyBorder="1" applyAlignment="1">
      <alignment horizontal="right" vertical="top" wrapText="1"/>
    </xf>
    <xf numFmtId="164" fontId="7" fillId="3" borderId="20" xfId="0" applyNumberFormat="1" applyFont="1" applyFill="1" applyBorder="1"/>
    <xf numFmtId="0" fontId="8" fillId="0" borderId="28" xfId="0" applyFont="1" applyBorder="1" applyAlignment="1">
      <alignment vertical="top" wrapText="1"/>
    </xf>
    <xf numFmtId="0" fontId="8" fillId="0" borderId="29" xfId="0" applyFont="1" applyBorder="1" applyAlignment="1">
      <alignment vertical="top" wrapText="1"/>
    </xf>
    <xf numFmtId="0" fontId="9" fillId="0" borderId="27" xfId="0" applyFont="1" applyBorder="1" applyAlignment="1">
      <alignment vertical="top" wrapText="1"/>
    </xf>
    <xf numFmtId="0" fontId="5" fillId="0" borderId="21" xfId="0" applyFont="1" applyBorder="1"/>
    <xf numFmtId="0" fontId="10" fillId="0" borderId="0" xfId="0" applyFont="1" applyAlignment="1">
      <alignment vertical="top" wrapText="1"/>
    </xf>
    <xf numFmtId="0" fontId="8" fillId="0" borderId="25" xfId="0" applyFont="1" applyBorder="1" applyAlignment="1">
      <alignment horizontal="center" vertical="top" wrapText="1"/>
    </xf>
    <xf numFmtId="164" fontId="9" fillId="0" borderId="21" xfId="1" applyNumberFormat="1" applyFont="1" applyBorder="1" applyAlignment="1">
      <alignment horizontal="right" vertical="top" wrapText="1"/>
    </xf>
    <xf numFmtId="165" fontId="5" fillId="0" borderId="20" xfId="0" applyNumberFormat="1" applyFont="1" applyBorder="1" applyAlignment="1">
      <alignment horizontal="center" vertical="top" wrapText="1"/>
    </xf>
    <xf numFmtId="164" fontId="5" fillId="0" borderId="19" xfId="1" applyNumberFormat="1" applyFont="1" applyBorder="1" applyAlignment="1">
      <alignment horizontal="right" vertical="top" wrapText="1"/>
    </xf>
    <xf numFmtId="164" fontId="5" fillId="0" borderId="20" xfId="1" applyNumberFormat="1" applyFont="1" applyBorder="1" applyAlignment="1">
      <alignment horizontal="right" vertical="top" wrapText="1"/>
    </xf>
    <xf numFmtId="164" fontId="6" fillId="0" borderId="21" xfId="1" applyNumberFormat="1" applyFont="1" applyBorder="1" applyAlignment="1">
      <alignment horizontal="right" vertical="top" wrapText="1"/>
    </xf>
    <xf numFmtId="164" fontId="6" fillId="0" borderId="20" xfId="1" applyNumberFormat="1" applyFont="1" applyBorder="1" applyAlignment="1">
      <alignment horizontal="right" vertical="top" wrapText="1"/>
    </xf>
    <xf numFmtId="164" fontId="6" fillId="0" borderId="19" xfId="1" applyNumberFormat="1" applyFont="1" applyBorder="1" applyAlignment="1">
      <alignment horizontal="right" vertical="top" wrapText="1"/>
    </xf>
    <xf numFmtId="164" fontId="5" fillId="0" borderId="30" xfId="1" applyNumberFormat="1" applyFont="1" applyBorder="1" applyAlignment="1">
      <alignment horizontal="right" vertical="top" wrapText="1"/>
    </xf>
    <xf numFmtId="165" fontId="5" fillId="0" borderId="32" xfId="0" applyNumberFormat="1" applyFont="1" applyBorder="1" applyAlignment="1">
      <alignment horizontal="center" vertical="top" wrapText="1"/>
    </xf>
    <xf numFmtId="164" fontId="5" fillId="0" borderId="32" xfId="1" applyNumberFormat="1" applyFont="1" applyBorder="1" applyAlignment="1">
      <alignment horizontal="right" vertical="top" wrapText="1"/>
    </xf>
    <xf numFmtId="0" fontId="5" fillId="0" borderId="0" xfId="0" applyFont="1" applyAlignment="1">
      <alignment vertical="center"/>
    </xf>
    <xf numFmtId="0" fontId="6" fillId="0" borderId="0" xfId="0" applyFont="1" applyAlignment="1">
      <alignment vertical="center"/>
    </xf>
    <xf numFmtId="164" fontId="5" fillId="0" borderId="19" xfId="1" applyNumberFormat="1" applyFont="1" applyBorder="1" applyAlignment="1">
      <alignment horizontal="left" vertical="top" wrapText="1"/>
    </xf>
    <xf numFmtId="165" fontId="5" fillId="0" borderId="22" xfId="0" applyNumberFormat="1" applyFont="1" applyBorder="1" applyAlignment="1">
      <alignment horizontal="center" vertical="top" wrapText="1"/>
    </xf>
    <xf numFmtId="164" fontId="5" fillId="0" borderId="20" xfId="1" applyNumberFormat="1" applyFont="1" applyBorder="1" applyAlignment="1">
      <alignment horizontal="center" vertical="top" wrapText="1"/>
    </xf>
    <xf numFmtId="164" fontId="5" fillId="0" borderId="31" xfId="1" applyNumberFormat="1" applyFont="1" applyBorder="1" applyAlignment="1">
      <alignment horizontal="left" vertical="top" wrapText="1"/>
    </xf>
    <xf numFmtId="165" fontId="5" fillId="0" borderId="33" xfId="0" applyNumberFormat="1" applyFont="1" applyBorder="1" applyAlignment="1">
      <alignment horizontal="center" vertical="top" wrapText="1"/>
    </xf>
    <xf numFmtId="164" fontId="5" fillId="0" borderId="43" xfId="1" applyNumberFormat="1" applyFont="1" applyBorder="1" applyAlignment="1">
      <alignment horizontal="left" vertical="top" wrapText="1"/>
    </xf>
    <xf numFmtId="164" fontId="5" fillId="0" borderId="44" xfId="1" applyNumberFormat="1" applyFont="1" applyBorder="1" applyAlignment="1">
      <alignment horizontal="right" vertical="top" wrapText="1"/>
    </xf>
    <xf numFmtId="165" fontId="5" fillId="0" borderId="44" xfId="0" applyNumberFormat="1" applyFont="1" applyBorder="1" applyAlignment="1">
      <alignment horizontal="center" vertical="top" wrapText="1"/>
    </xf>
    <xf numFmtId="0" fontId="12" fillId="0" borderId="0" xfId="0" applyFont="1"/>
    <xf numFmtId="0" fontId="5" fillId="0" borderId="0" xfId="0" applyFont="1" applyAlignment="1">
      <alignment wrapText="1"/>
    </xf>
    <xf numFmtId="164" fontId="5" fillId="0" borderId="46" xfId="1" applyNumberFormat="1" applyFont="1" applyBorder="1" applyAlignment="1">
      <alignment horizontal="left" vertical="top" wrapText="1"/>
    </xf>
    <xf numFmtId="164" fontId="5" fillId="0" borderId="47" xfId="1" applyNumberFormat="1" applyFont="1" applyBorder="1" applyAlignment="1">
      <alignment horizontal="right" vertical="top" wrapText="1"/>
    </xf>
    <xf numFmtId="164" fontId="5" fillId="0" borderId="47" xfId="1" applyNumberFormat="1" applyFont="1" applyBorder="1" applyAlignment="1">
      <alignment horizontal="left" vertical="top" wrapText="1"/>
    </xf>
    <xf numFmtId="0" fontId="6" fillId="0" borderId="6" xfId="0" applyFont="1" applyBorder="1"/>
    <xf numFmtId="0" fontId="6" fillId="0" borderId="5" xfId="0" applyFont="1" applyBorder="1"/>
    <xf numFmtId="164" fontId="5" fillId="0" borderId="30" xfId="1" applyNumberFormat="1" applyFont="1" applyBorder="1" applyAlignment="1">
      <alignment horizontal="left" vertical="top" wrapText="1"/>
    </xf>
    <xf numFmtId="0" fontId="14" fillId="0" borderId="0" xfId="0" applyFont="1" applyAlignment="1">
      <alignment horizontal="justify" vertical="top" wrapText="1"/>
    </xf>
    <xf numFmtId="0" fontId="14" fillId="0" borderId="0" xfId="0" applyFont="1" applyAlignment="1">
      <alignment horizontal="right" vertical="top" wrapText="1"/>
    </xf>
    <xf numFmtId="164" fontId="14" fillId="0" borderId="0" xfId="1" applyNumberFormat="1" applyFont="1" applyAlignment="1">
      <alignment horizontal="justify" vertical="top" wrapText="1"/>
    </xf>
    <xf numFmtId="164" fontId="14" fillId="0" borderId="0" xfId="1" applyNumberFormat="1" applyFont="1" applyAlignment="1">
      <alignment horizontal="right" vertical="top" wrapText="1"/>
    </xf>
    <xf numFmtId="0" fontId="13" fillId="0" borderId="0" xfId="0" applyFont="1" applyAlignment="1">
      <alignment horizontal="justify" vertical="top" wrapText="1"/>
    </xf>
    <xf numFmtId="164" fontId="14" fillId="0" borderId="12" xfId="1" applyNumberFormat="1" applyFont="1" applyBorder="1" applyAlignment="1">
      <alignment horizontal="right" vertical="top" wrapText="1"/>
    </xf>
    <xf numFmtId="164" fontId="14" fillId="0" borderId="12" xfId="1" applyNumberFormat="1" applyFont="1" applyBorder="1" applyAlignment="1">
      <alignment horizontal="justify" vertical="top" wrapText="1"/>
    </xf>
    <xf numFmtId="164" fontId="14" fillId="0" borderId="13" xfId="1" applyNumberFormat="1" applyFont="1" applyBorder="1" applyAlignment="1">
      <alignment horizontal="right" vertical="top" wrapText="1"/>
    </xf>
    <xf numFmtId="164" fontId="6" fillId="0" borderId="22" xfId="1" applyNumberFormat="1" applyFont="1" applyBorder="1" applyAlignment="1">
      <alignment horizontal="right" vertical="top" wrapText="1"/>
    </xf>
    <xf numFmtId="164" fontId="9" fillId="0" borderId="32" xfId="1" applyNumberFormat="1" applyFont="1" applyBorder="1" applyAlignment="1">
      <alignment horizontal="right" vertical="top" wrapText="1"/>
    </xf>
    <xf numFmtId="164" fontId="9" fillId="0" borderId="33" xfId="1" applyNumberFormat="1" applyFont="1" applyBorder="1" applyAlignment="1">
      <alignment horizontal="right" vertical="top" wrapText="1"/>
    </xf>
    <xf numFmtId="164" fontId="9" fillId="0" borderId="31" xfId="1" applyNumberFormat="1" applyFont="1" applyBorder="1" applyAlignment="1">
      <alignment horizontal="right" vertical="top" wrapText="1"/>
    </xf>
    <xf numFmtId="164" fontId="9" fillId="0" borderId="34" xfId="1" applyNumberFormat="1" applyFont="1" applyBorder="1" applyAlignment="1">
      <alignment horizontal="right" vertical="top" wrapText="1"/>
    </xf>
    <xf numFmtId="43" fontId="5" fillId="0" borderId="0" xfId="1" applyFont="1"/>
    <xf numFmtId="0" fontId="8" fillId="6" borderId="51" xfId="0" applyFont="1" applyFill="1" applyBorder="1" applyAlignment="1">
      <alignment vertical="top" wrapText="1"/>
    </xf>
    <xf numFmtId="0" fontId="8" fillId="6" borderId="52" xfId="0" applyFont="1" applyFill="1" applyBorder="1" applyAlignment="1">
      <alignment vertical="top" wrapText="1"/>
    </xf>
    <xf numFmtId="0" fontId="8" fillId="6" borderId="53" xfId="0" applyFont="1" applyFill="1" applyBorder="1" applyAlignment="1">
      <alignment vertical="top" wrapText="1"/>
    </xf>
    <xf numFmtId="0" fontId="8" fillId="6" borderId="54" xfId="0" applyFont="1" applyFill="1" applyBorder="1" applyAlignment="1">
      <alignment vertical="top" wrapText="1"/>
    </xf>
    <xf numFmtId="0" fontId="10" fillId="6" borderId="0" xfId="0" applyFont="1" applyFill="1" applyAlignment="1">
      <alignment horizontal="center" vertical="top" wrapText="1"/>
    </xf>
    <xf numFmtId="0" fontId="5" fillId="6" borderId="55" xfId="0" applyFont="1" applyFill="1" applyBorder="1"/>
    <xf numFmtId="0" fontId="8" fillId="6" borderId="23" xfId="0" applyFont="1" applyFill="1" applyBorder="1" applyAlignment="1">
      <alignment vertical="top" wrapText="1"/>
    </xf>
    <xf numFmtId="0" fontId="8" fillId="6" borderId="24" xfId="0" applyFont="1" applyFill="1" applyBorder="1" applyAlignment="1">
      <alignment vertical="top" wrapText="1"/>
    </xf>
    <xf numFmtId="0" fontId="5" fillId="6" borderId="25" xfId="0" applyFont="1" applyFill="1" applyBorder="1"/>
    <xf numFmtId="164" fontId="16" fillId="5" borderId="20" xfId="1" applyNumberFormat="1" applyFont="1" applyFill="1" applyBorder="1" applyAlignment="1">
      <alignment horizontal="right" vertical="top" wrapText="1"/>
    </xf>
    <xf numFmtId="164" fontId="5" fillId="0" borderId="27" xfId="1" applyNumberFormat="1" applyFont="1" applyBorder="1" applyAlignment="1">
      <alignment horizontal="right" vertical="top" wrapText="1"/>
    </xf>
    <xf numFmtId="164" fontId="5" fillId="0" borderId="51" xfId="1" applyNumberFormat="1" applyFont="1" applyBorder="1" applyAlignment="1">
      <alignment horizontal="left" vertical="top" wrapText="1"/>
    </xf>
    <xf numFmtId="164" fontId="5" fillId="0" borderId="52" xfId="1" applyNumberFormat="1" applyFont="1" applyBorder="1" applyAlignment="1">
      <alignment horizontal="right" vertical="top" wrapText="1"/>
    </xf>
    <xf numFmtId="165" fontId="5" fillId="0" borderId="56" xfId="0" applyNumberFormat="1" applyFont="1" applyBorder="1" applyAlignment="1">
      <alignment horizontal="center" vertical="top" wrapText="1"/>
    </xf>
    <xf numFmtId="164" fontId="5" fillId="0" borderId="24" xfId="1" applyNumberFormat="1" applyFont="1" applyBorder="1" applyAlignment="1">
      <alignment horizontal="right" vertical="top" wrapText="1"/>
    </xf>
    <xf numFmtId="0" fontId="17" fillId="0" borderId="20" xfId="0" applyFont="1" applyBorder="1" applyAlignment="1">
      <alignment horizontal="left" vertical="top" wrapText="1"/>
    </xf>
    <xf numFmtId="0" fontId="17" fillId="0" borderId="47" xfId="0" applyFont="1" applyBorder="1" applyAlignment="1">
      <alignment horizontal="left" vertical="top" wrapText="1"/>
    </xf>
    <xf numFmtId="0" fontId="17" fillId="0" borderId="51" xfId="0" applyFont="1" applyBorder="1" applyAlignment="1">
      <alignment horizontal="left" vertical="top" wrapText="1"/>
    </xf>
    <xf numFmtId="0" fontId="17" fillId="0" borderId="19" xfId="0" applyFont="1" applyBorder="1" applyAlignment="1">
      <alignment horizontal="left" vertical="top" wrapText="1"/>
    </xf>
    <xf numFmtId="0" fontId="8" fillId="0" borderId="36" xfId="0" applyFont="1" applyBorder="1" applyAlignment="1">
      <alignment horizontal="center" wrapText="1"/>
    </xf>
    <xf numFmtId="0" fontId="8" fillId="0" borderId="37" xfId="0" applyFont="1" applyBorder="1" applyAlignment="1">
      <alignment horizontal="center" wrapText="1"/>
    </xf>
    <xf numFmtId="164" fontId="11" fillId="0" borderId="19" xfId="1" applyNumberFormat="1" applyFont="1" applyFill="1" applyBorder="1" applyAlignment="1">
      <alignment horizontal="left" vertical="top" wrapText="1"/>
    </xf>
    <xf numFmtId="0" fontId="11" fillId="0" borderId="20" xfId="0" applyFont="1" applyBorder="1" applyAlignment="1">
      <alignment horizontal="center" vertical="top" wrapText="1"/>
    </xf>
    <xf numFmtId="0" fontId="10" fillId="0" borderId="0" xfId="0" applyFont="1" applyAlignment="1">
      <alignment horizontal="left" vertical="top" wrapText="1"/>
    </xf>
    <xf numFmtId="164" fontId="5" fillId="0" borderId="21" xfId="1" applyNumberFormat="1" applyFont="1" applyBorder="1" applyAlignment="1">
      <alignment horizontal="center" vertical="top" wrapText="1"/>
    </xf>
    <xf numFmtId="165" fontId="5" fillId="0" borderId="21" xfId="0" applyNumberFormat="1" applyFont="1" applyBorder="1" applyAlignment="1">
      <alignment horizontal="center" vertical="top" wrapText="1"/>
    </xf>
    <xf numFmtId="165" fontId="5" fillId="0" borderId="34" xfId="0" applyNumberFormat="1" applyFont="1" applyBorder="1" applyAlignment="1">
      <alignment horizontal="center" vertical="top" wrapText="1"/>
    </xf>
    <xf numFmtId="0" fontId="9" fillId="0" borderId="20" xfId="0" applyFont="1" applyBorder="1" applyAlignment="1">
      <alignment horizontal="left" vertical="top" wrapText="1"/>
    </xf>
    <xf numFmtId="0" fontId="9" fillId="0" borderId="6" xfId="0" applyFont="1" applyBorder="1" applyAlignment="1">
      <alignment vertical="top" wrapText="1"/>
    </xf>
    <xf numFmtId="0" fontId="9" fillId="0" borderId="0" xfId="0" applyFont="1" applyAlignment="1">
      <alignment horizontal="right" vertical="top" wrapText="1"/>
    </xf>
    <xf numFmtId="0" fontId="9" fillId="0" borderId="62" xfId="0" applyFont="1" applyBorder="1" applyAlignment="1">
      <alignment horizontal="right" vertical="top" wrapText="1"/>
    </xf>
    <xf numFmtId="0" fontId="8" fillId="6" borderId="63" xfId="0" applyFont="1" applyFill="1" applyBorder="1" applyAlignment="1">
      <alignment vertical="top" wrapText="1"/>
    </xf>
    <xf numFmtId="0" fontId="9" fillId="6" borderId="64" xfId="0" applyFont="1" applyFill="1" applyBorder="1" applyAlignment="1">
      <alignment horizontal="right" vertical="top" wrapText="1"/>
    </xf>
    <xf numFmtId="0" fontId="9" fillId="6" borderId="65" xfId="0" applyFont="1" applyFill="1" applyBorder="1" applyAlignment="1">
      <alignment horizontal="right" vertical="top" wrapText="1"/>
    </xf>
    <xf numFmtId="0" fontId="5" fillId="6" borderId="66" xfId="0" applyFont="1" applyFill="1" applyBorder="1"/>
    <xf numFmtId="0" fontId="9" fillId="0" borderId="43" xfId="0" applyFont="1" applyBorder="1" applyAlignment="1">
      <alignment vertical="top" wrapText="1"/>
    </xf>
    <xf numFmtId="0" fontId="9" fillId="0" borderId="44" xfId="0" applyFont="1" applyBorder="1" applyAlignment="1">
      <alignment horizontal="right" vertical="top" wrapText="1"/>
    </xf>
    <xf numFmtId="0" fontId="5" fillId="6" borderId="52" xfId="0" applyFont="1" applyFill="1" applyBorder="1"/>
    <xf numFmtId="164" fontId="5" fillId="0" borderId="21" xfId="1" applyNumberFormat="1" applyFont="1" applyBorder="1" applyAlignment="1">
      <alignment horizontal="center"/>
    </xf>
    <xf numFmtId="164" fontId="5" fillId="0" borderId="22" xfId="1" applyNumberFormat="1" applyFont="1" applyBorder="1" applyAlignment="1">
      <alignment horizontal="center"/>
    </xf>
    <xf numFmtId="164" fontId="5" fillId="0" borderId="32" xfId="1" applyNumberFormat="1" applyFont="1" applyBorder="1" applyAlignment="1">
      <alignment horizontal="center"/>
    </xf>
    <xf numFmtId="164" fontId="5" fillId="6" borderId="67" xfId="1" applyNumberFormat="1" applyFont="1" applyFill="1" applyBorder="1" applyAlignment="1">
      <alignment horizontal="center"/>
    </xf>
    <xf numFmtId="164" fontId="5" fillId="6" borderId="68" xfId="1" applyNumberFormat="1" applyFont="1" applyFill="1" applyBorder="1" applyAlignment="1">
      <alignment horizontal="center"/>
    </xf>
    <xf numFmtId="164" fontId="5" fillId="6" borderId="44" xfId="1" applyNumberFormat="1" applyFont="1" applyFill="1" applyBorder="1" applyAlignment="1">
      <alignment horizontal="center"/>
    </xf>
    <xf numFmtId="164" fontId="5" fillId="0" borderId="20" xfId="1" applyNumberFormat="1" applyFont="1" applyBorder="1" applyAlignment="1">
      <alignment horizontal="center"/>
    </xf>
    <xf numFmtId="164" fontId="5" fillId="0" borderId="0" xfId="1" applyNumberFormat="1" applyFont="1"/>
    <xf numFmtId="164" fontId="6" fillId="6" borderId="24" xfId="1" applyNumberFormat="1" applyFont="1" applyFill="1" applyBorder="1"/>
    <xf numFmtId="164" fontId="6" fillId="6" borderId="26" xfId="1" applyNumberFormat="1" applyFont="1" applyFill="1" applyBorder="1"/>
    <xf numFmtId="164" fontId="9" fillId="0" borderId="19" xfId="1" applyNumberFormat="1" applyFont="1" applyBorder="1" applyAlignment="1">
      <alignment vertical="top" wrapText="1"/>
    </xf>
    <xf numFmtId="164" fontId="9" fillId="0" borderId="27" xfId="1" applyNumberFormat="1" applyFont="1" applyBorder="1" applyAlignment="1">
      <alignment vertical="top" wrapText="1"/>
    </xf>
    <xf numFmtId="164" fontId="8" fillId="0" borderId="36" xfId="1" applyNumberFormat="1" applyFont="1" applyBorder="1" applyAlignment="1">
      <alignment vertical="top" wrapText="1"/>
    </xf>
    <xf numFmtId="164" fontId="8" fillId="0" borderId="69" xfId="1" applyNumberFormat="1" applyFont="1" applyBorder="1" applyAlignment="1">
      <alignment vertical="top" wrapText="1"/>
    </xf>
    <xf numFmtId="164" fontId="8" fillId="0" borderId="37" xfId="1" applyNumberFormat="1" applyFont="1" applyBorder="1" applyAlignment="1">
      <alignment vertical="top" wrapText="1"/>
    </xf>
    <xf numFmtId="164" fontId="8" fillId="0" borderId="38" xfId="1" applyNumberFormat="1" applyFont="1" applyBorder="1" applyAlignment="1">
      <alignment vertical="top" wrapText="1"/>
    </xf>
    <xf numFmtId="164" fontId="8" fillId="0" borderId="17" xfId="1" applyNumberFormat="1" applyFont="1" applyBorder="1" applyAlignment="1">
      <alignment vertical="top" wrapText="1"/>
    </xf>
    <xf numFmtId="164" fontId="8" fillId="6" borderId="51" xfId="1" applyNumberFormat="1" applyFont="1" applyFill="1" applyBorder="1" applyAlignment="1">
      <alignment vertical="top" wrapText="1"/>
    </xf>
    <xf numFmtId="164" fontId="8" fillId="6" borderId="52" xfId="1" applyNumberFormat="1" applyFont="1" applyFill="1" applyBorder="1" applyAlignment="1">
      <alignment vertical="top" wrapText="1"/>
    </xf>
    <xf numFmtId="164" fontId="8" fillId="6" borderId="53" xfId="1" applyNumberFormat="1" applyFont="1" applyFill="1" applyBorder="1" applyAlignment="1">
      <alignment vertical="top" wrapText="1"/>
    </xf>
    <xf numFmtId="164" fontId="8" fillId="6" borderId="54" xfId="1" applyNumberFormat="1" applyFont="1" applyFill="1" applyBorder="1" applyAlignment="1">
      <alignment vertical="top" wrapText="1"/>
    </xf>
    <xf numFmtId="164" fontId="9" fillId="0" borderId="31" xfId="1" applyNumberFormat="1" applyFont="1" applyBorder="1" applyAlignment="1">
      <alignment vertical="top" wrapText="1"/>
    </xf>
    <xf numFmtId="164" fontId="9" fillId="0" borderId="60" xfId="1" applyNumberFormat="1" applyFont="1" applyBorder="1" applyAlignment="1">
      <alignment vertical="top" wrapText="1"/>
    </xf>
    <xf numFmtId="164" fontId="8" fillId="6" borderId="36" xfId="1" applyNumberFormat="1" applyFont="1" applyFill="1" applyBorder="1" applyAlignment="1">
      <alignment vertical="top" wrapText="1"/>
    </xf>
    <xf numFmtId="164" fontId="8" fillId="6" borderId="69" xfId="1" applyNumberFormat="1" applyFont="1" applyFill="1" applyBorder="1" applyAlignment="1">
      <alignment vertical="top" wrapText="1"/>
    </xf>
    <xf numFmtId="164" fontId="8" fillId="6" borderId="37" xfId="1" applyNumberFormat="1" applyFont="1" applyFill="1" applyBorder="1" applyAlignment="1">
      <alignment vertical="top" wrapText="1"/>
    </xf>
    <xf numFmtId="164" fontId="8" fillId="6" borderId="38" xfId="1" applyNumberFormat="1" applyFont="1" applyFill="1" applyBorder="1" applyAlignment="1">
      <alignment vertical="top" wrapText="1"/>
    </xf>
    <xf numFmtId="164" fontId="8" fillId="6" borderId="17" xfId="1" applyNumberFormat="1" applyFont="1" applyFill="1" applyBorder="1" applyAlignment="1">
      <alignment vertical="top" wrapText="1"/>
    </xf>
    <xf numFmtId="165" fontId="9" fillId="0" borderId="20" xfId="0" applyNumberFormat="1" applyFont="1" applyBorder="1" applyAlignment="1">
      <alignment horizontal="right" vertical="top" wrapText="1"/>
    </xf>
    <xf numFmtId="0" fontId="5" fillId="0" borderId="22" xfId="0" applyFont="1" applyBorder="1" applyAlignment="1">
      <alignment wrapText="1"/>
    </xf>
    <xf numFmtId="0" fontId="5" fillId="0" borderId="21" xfId="0" applyFont="1" applyBorder="1" applyAlignment="1">
      <alignment wrapText="1"/>
    </xf>
    <xf numFmtId="165" fontId="5" fillId="0" borderId="55" xfId="0" applyNumberFormat="1" applyFont="1" applyBorder="1" applyAlignment="1">
      <alignment horizontal="center" vertical="top" wrapText="1"/>
    </xf>
    <xf numFmtId="164" fontId="5" fillId="0" borderId="54" xfId="1" applyNumberFormat="1" applyFont="1" applyBorder="1" applyAlignment="1">
      <alignment horizontal="right" vertical="top" wrapText="1"/>
    </xf>
    <xf numFmtId="164" fontId="5" fillId="0" borderId="21" xfId="1" applyNumberFormat="1" applyFont="1" applyBorder="1" applyAlignment="1">
      <alignment horizontal="right" vertical="top" wrapText="1"/>
    </xf>
    <xf numFmtId="164" fontId="5" fillId="0" borderId="19" xfId="1" applyNumberFormat="1" applyFont="1" applyBorder="1" applyAlignment="1">
      <alignment horizontal="center" vertical="top" wrapText="1"/>
    </xf>
    <xf numFmtId="165" fontId="5" fillId="0" borderId="19" xfId="0" applyNumberFormat="1" applyFont="1" applyBorder="1" applyAlignment="1">
      <alignment horizontal="center" vertical="top" wrapText="1"/>
    </xf>
    <xf numFmtId="164" fontId="16" fillId="5" borderId="8" xfId="0" applyNumberFormat="1" applyFont="1" applyFill="1" applyBorder="1" applyAlignment="1">
      <alignment vertical="top" wrapText="1"/>
    </xf>
    <xf numFmtId="164" fontId="6" fillId="0" borderId="19" xfId="1" applyNumberFormat="1" applyFont="1" applyBorder="1" applyAlignment="1">
      <alignment horizontal="center" vertical="top" wrapText="1"/>
    </xf>
    <xf numFmtId="0" fontId="6" fillId="6" borderId="0" xfId="0" applyFont="1" applyFill="1"/>
    <xf numFmtId="0" fontId="5" fillId="0" borderId="22" xfId="0" applyFont="1" applyBorder="1"/>
    <xf numFmtId="0" fontId="5" fillId="0" borderId="19" xfId="0" applyFont="1" applyBorder="1"/>
    <xf numFmtId="0" fontId="5" fillId="6" borderId="22" xfId="0" applyFont="1" applyFill="1" applyBorder="1"/>
    <xf numFmtId="0" fontId="5" fillId="0" borderId="44" xfId="0" applyFont="1" applyBorder="1" applyAlignment="1">
      <alignment wrapText="1"/>
    </xf>
    <xf numFmtId="0" fontId="5" fillId="5" borderId="12" xfId="0" applyFont="1" applyFill="1" applyBorder="1"/>
    <xf numFmtId="0" fontId="14" fillId="0" borderId="0" xfId="0" applyFont="1" applyAlignment="1">
      <alignment horizontal="right" indent="2"/>
    </xf>
    <xf numFmtId="164" fontId="15" fillId="2" borderId="0" xfId="0" applyNumberFormat="1" applyFont="1" applyFill="1"/>
    <xf numFmtId="0" fontId="16" fillId="6" borderId="73" xfId="0" applyFont="1" applyFill="1" applyBorder="1" applyAlignment="1">
      <alignment vertical="top" wrapText="1"/>
    </xf>
    <xf numFmtId="0" fontId="20" fillId="0" borderId="0" xfId="0" applyFont="1"/>
    <xf numFmtId="0" fontId="21" fillId="0" borderId="0" xfId="0" applyFont="1"/>
    <xf numFmtId="0" fontId="22" fillId="0" borderId="0" xfId="0" applyFont="1"/>
    <xf numFmtId="0" fontId="23" fillId="0" borderId="0" xfId="0" applyFont="1" applyAlignment="1">
      <alignment horizontal="justify" vertical="top" wrapText="1"/>
    </xf>
    <xf numFmtId="0" fontId="23" fillId="0" borderId="0" xfId="0" applyFont="1" applyAlignment="1">
      <alignment horizontal="center" vertical="top" wrapText="1"/>
    </xf>
    <xf numFmtId="0" fontId="23" fillId="0" borderId="0" xfId="0" applyFont="1" applyAlignment="1">
      <alignment horizontal="right" vertical="top" wrapText="1"/>
    </xf>
    <xf numFmtId="164" fontId="23" fillId="0" borderId="0" xfId="1" applyNumberFormat="1" applyFont="1" applyAlignment="1">
      <alignment horizontal="right" vertical="top" wrapText="1"/>
    </xf>
    <xf numFmtId="0" fontId="20" fillId="0" borderId="0" xfId="0" applyFont="1" applyAlignment="1">
      <alignment horizontal="justify" vertical="top" wrapText="1"/>
    </xf>
    <xf numFmtId="164" fontId="23" fillId="0" borderId="12" xfId="1" applyNumberFormat="1" applyFont="1" applyBorder="1" applyAlignment="1">
      <alignment horizontal="right" vertical="top" wrapText="1"/>
    </xf>
    <xf numFmtId="0" fontId="22" fillId="0" borderId="0" xfId="0" applyFont="1" applyAlignment="1">
      <alignment horizontal="center"/>
    </xf>
    <xf numFmtId="164" fontId="23" fillId="0" borderId="0" xfId="1" applyNumberFormat="1" applyFont="1" applyBorder="1" applyAlignment="1">
      <alignment horizontal="right" vertical="top" wrapText="1"/>
    </xf>
    <xf numFmtId="164" fontId="20" fillId="0" borderId="0" xfId="1" applyNumberFormat="1" applyFont="1" applyAlignment="1">
      <alignment horizontal="right" vertical="top" wrapText="1"/>
    </xf>
    <xf numFmtId="164" fontId="23" fillId="0" borderId="48" xfId="1" applyNumberFormat="1" applyFont="1" applyBorder="1" applyAlignment="1">
      <alignment horizontal="right" vertical="top" wrapText="1"/>
    </xf>
    <xf numFmtId="0" fontId="21" fillId="0" borderId="0" xfId="0" applyFont="1" applyAlignment="1">
      <alignment horizontal="center"/>
    </xf>
    <xf numFmtId="0" fontId="20" fillId="0" borderId="0" xfId="0" applyFont="1" applyAlignment="1">
      <alignment vertical="top" wrapText="1"/>
    </xf>
    <xf numFmtId="164" fontId="20" fillId="0" borderId="12" xfId="1" applyNumberFormat="1" applyFont="1" applyBorder="1" applyAlignment="1">
      <alignment horizontal="right" vertical="top" wrapText="1"/>
    </xf>
    <xf numFmtId="164" fontId="23" fillId="2" borderId="0" xfId="1" applyNumberFormat="1" applyFont="1" applyFill="1" applyAlignment="1">
      <alignment horizontal="right" vertical="top" wrapText="1"/>
    </xf>
    <xf numFmtId="0" fontId="20" fillId="0" borderId="0" xfId="0" applyFont="1" applyAlignment="1">
      <alignment horizontal="right" vertical="top" wrapText="1"/>
    </xf>
    <xf numFmtId="164" fontId="20" fillId="0" borderId="0" xfId="1" applyNumberFormat="1" applyFont="1" applyBorder="1" applyAlignment="1">
      <alignment horizontal="right" vertical="top" wrapText="1"/>
    </xf>
    <xf numFmtId="0" fontId="23" fillId="0" borderId="0" xfId="0" applyFont="1"/>
    <xf numFmtId="164" fontId="23" fillId="0" borderId="16" xfId="1" applyNumberFormat="1" applyFont="1" applyBorder="1" applyAlignment="1">
      <alignment horizontal="right" vertical="top" wrapText="1"/>
    </xf>
    <xf numFmtId="164" fontId="23" fillId="0" borderId="0" xfId="1" applyNumberFormat="1" applyFont="1" applyAlignment="1">
      <alignment horizontal="center" vertical="top" wrapText="1"/>
    </xf>
    <xf numFmtId="164" fontId="23" fillId="0" borderId="45" xfId="1" applyNumberFormat="1" applyFont="1" applyBorder="1" applyAlignment="1">
      <alignment horizontal="justify" vertical="top" wrapText="1"/>
    </xf>
    <xf numFmtId="164" fontId="23" fillId="0" borderId="50" xfId="1" applyNumberFormat="1" applyFont="1" applyBorder="1" applyAlignment="1">
      <alignment horizontal="justify" vertical="top" wrapText="1"/>
    </xf>
    <xf numFmtId="0" fontId="23" fillId="0" borderId="0" xfId="0" applyFont="1" applyAlignment="1">
      <alignment horizontal="center"/>
    </xf>
    <xf numFmtId="0" fontId="24" fillId="0" borderId="0" xfId="0" applyFont="1" applyAlignment="1">
      <alignment horizontal="justify" vertical="top" wrapText="1"/>
    </xf>
    <xf numFmtId="43" fontId="20" fillId="0" borderId="16" xfId="1" applyFont="1" applyBorder="1" applyAlignment="1">
      <alignment horizontal="right" vertical="top" wrapText="1"/>
    </xf>
    <xf numFmtId="0" fontId="20" fillId="0" borderId="12" xfId="0" applyFont="1" applyBorder="1" applyAlignment="1">
      <alignment horizontal="right" vertical="top" wrapText="1"/>
    </xf>
    <xf numFmtId="43" fontId="20" fillId="0" borderId="0" xfId="1" applyFont="1" applyBorder="1" applyAlignment="1">
      <alignment horizontal="right" vertical="top" wrapText="1"/>
    </xf>
    <xf numFmtId="164" fontId="20" fillId="0" borderId="0" xfId="0" applyNumberFormat="1" applyFont="1" applyAlignment="1">
      <alignment horizontal="right" vertical="top" wrapText="1"/>
    </xf>
    <xf numFmtId="164" fontId="20" fillId="0" borderId="13" xfId="0" applyNumberFormat="1" applyFont="1" applyBorder="1" applyAlignment="1">
      <alignment horizontal="right" vertical="top" wrapText="1"/>
    </xf>
    <xf numFmtId="0" fontId="22" fillId="0" borderId="12" xfId="0" applyFont="1" applyBorder="1"/>
    <xf numFmtId="164" fontId="22" fillId="0" borderId="0" xfId="0" applyNumberFormat="1" applyFont="1"/>
    <xf numFmtId="0" fontId="25" fillId="0" borderId="0" xfId="0" applyFont="1" applyAlignment="1">
      <alignment vertical="top" wrapText="1"/>
    </xf>
    <xf numFmtId="164" fontId="22" fillId="0" borderId="12" xfId="0" applyNumberFormat="1" applyFont="1" applyBorder="1"/>
    <xf numFmtId="0" fontId="23" fillId="0" borderId="0" xfId="0" applyFont="1" applyAlignment="1">
      <alignment horizontal="justify"/>
    </xf>
    <xf numFmtId="0" fontId="26" fillId="0" borderId="0" xfId="0" applyFont="1" applyAlignment="1">
      <alignment horizontal="justify" vertical="center"/>
    </xf>
    <xf numFmtId="0" fontId="17" fillId="0" borderId="24" xfId="0" applyFont="1" applyBorder="1" applyAlignment="1">
      <alignment horizontal="center" vertical="top" wrapText="1"/>
    </xf>
    <xf numFmtId="0" fontId="19" fillId="0" borderId="0" xfId="0" applyFont="1" applyAlignment="1">
      <alignment vertical="top" wrapText="1"/>
    </xf>
    <xf numFmtId="0" fontId="8" fillId="0" borderId="21" xfId="0" applyFont="1" applyBorder="1" applyAlignment="1">
      <alignment horizontal="center" vertical="top" wrapText="1"/>
    </xf>
    <xf numFmtId="0" fontId="8" fillId="0" borderId="22" xfId="0" applyFont="1" applyBorder="1" applyAlignment="1">
      <alignment horizontal="center" vertical="top" wrapText="1"/>
    </xf>
    <xf numFmtId="164" fontId="23" fillId="0" borderId="0" xfId="1" applyNumberFormat="1" applyFont="1" applyBorder="1" applyAlignment="1">
      <alignment horizontal="center" vertical="top" wrapText="1"/>
    </xf>
    <xf numFmtId="164" fontId="20" fillId="0" borderId="0" xfId="1" applyNumberFormat="1" applyFont="1" applyAlignment="1">
      <alignment horizontal="center" vertical="top" wrapText="1"/>
    </xf>
    <xf numFmtId="164" fontId="23" fillId="0" borderId="48" xfId="1" applyNumberFormat="1" applyFont="1" applyBorder="1" applyAlignment="1">
      <alignment horizontal="center" vertical="top" wrapText="1"/>
    </xf>
    <xf numFmtId="164" fontId="20" fillId="0" borderId="12" xfId="1" applyNumberFormat="1" applyFont="1" applyBorder="1" applyAlignment="1">
      <alignment horizontal="center" vertical="top" wrapText="1"/>
    </xf>
    <xf numFmtId="164" fontId="23" fillId="2" borderId="0" xfId="1" applyNumberFormat="1" applyFont="1" applyFill="1" applyAlignment="1">
      <alignment horizontal="center" vertical="top" wrapText="1"/>
    </xf>
    <xf numFmtId="164" fontId="22" fillId="0" borderId="0" xfId="1" applyNumberFormat="1" applyFont="1" applyAlignment="1">
      <alignment horizontal="center"/>
    </xf>
    <xf numFmtId="0" fontId="20" fillId="0" borderId="0" xfId="0" applyFont="1" applyAlignment="1">
      <alignment horizontal="center" vertical="top" wrapText="1"/>
    </xf>
    <xf numFmtId="164" fontId="20" fillId="0" borderId="49" xfId="1" applyNumberFormat="1" applyFont="1" applyBorder="1" applyAlignment="1">
      <alignment horizontal="center" vertical="top" wrapText="1"/>
    </xf>
    <xf numFmtId="164" fontId="20" fillId="0" borderId="0" xfId="1" applyNumberFormat="1" applyFont="1" applyBorder="1" applyAlignment="1">
      <alignment horizontal="center" vertical="top" wrapText="1"/>
    </xf>
    <xf numFmtId="0" fontId="15" fillId="0" borderId="0" xfId="0" applyFont="1"/>
    <xf numFmtId="164" fontId="23" fillId="0" borderId="12" xfId="1" applyNumberFormat="1" applyFont="1" applyFill="1" applyBorder="1" applyAlignment="1">
      <alignment horizontal="center" vertical="top" wrapText="1"/>
    </xf>
    <xf numFmtId="164" fontId="23" fillId="0" borderId="0" xfId="1" applyNumberFormat="1" applyFont="1" applyFill="1" applyBorder="1" applyAlignment="1">
      <alignment horizontal="center" vertical="top" wrapText="1"/>
    </xf>
    <xf numFmtId="164" fontId="23" fillId="0" borderId="0" xfId="1" applyNumberFormat="1" applyFont="1" applyFill="1" applyAlignment="1">
      <alignment horizontal="center" vertical="top" wrapText="1"/>
    </xf>
    <xf numFmtId="164" fontId="28" fillId="0" borderId="12" xfId="1" applyNumberFormat="1" applyFont="1" applyFill="1" applyBorder="1" applyAlignment="1">
      <alignment horizontal="center" vertical="top" wrapText="1"/>
    </xf>
    <xf numFmtId="0" fontId="5" fillId="6" borderId="54" xfId="0" applyFont="1" applyFill="1" applyBorder="1"/>
    <xf numFmtId="164" fontId="5" fillId="0" borderId="34" xfId="1" applyNumberFormat="1" applyFont="1" applyBorder="1" applyAlignment="1">
      <alignment horizontal="center"/>
    </xf>
    <xf numFmtId="164" fontId="5" fillId="6" borderId="66" xfId="1" applyNumberFormat="1" applyFont="1" applyFill="1" applyBorder="1" applyAlignment="1">
      <alignment horizontal="center"/>
    </xf>
    <xf numFmtId="164" fontId="5" fillId="6" borderId="55" xfId="1" applyNumberFormat="1" applyFont="1" applyFill="1" applyBorder="1" applyAlignment="1">
      <alignment horizontal="center"/>
    </xf>
    <xf numFmtId="164" fontId="6" fillId="6" borderId="25" xfId="1" applyNumberFormat="1" applyFont="1" applyFill="1" applyBorder="1"/>
    <xf numFmtId="164" fontId="5" fillId="6" borderId="22" xfId="1" applyNumberFormat="1" applyFont="1" applyFill="1" applyBorder="1" applyAlignment="1">
      <alignment horizontal="center"/>
    </xf>
    <xf numFmtId="43" fontId="5" fillId="6" borderId="68" xfId="1" applyFont="1" applyFill="1" applyBorder="1" applyAlignment="1">
      <alignment horizontal="center"/>
    </xf>
    <xf numFmtId="0" fontId="7" fillId="0" borderId="0" xfId="0" applyFont="1"/>
    <xf numFmtId="0" fontId="16" fillId="0" borderId="24" xfId="0" applyFont="1" applyBorder="1" applyAlignment="1">
      <alignment horizontal="center" vertical="top" wrapText="1"/>
    </xf>
    <xf numFmtId="164" fontId="7" fillId="0" borderId="20" xfId="1" applyNumberFormat="1" applyFont="1" applyBorder="1" applyAlignment="1">
      <alignment horizontal="right" vertical="top" wrapText="1"/>
    </xf>
    <xf numFmtId="164" fontId="16" fillId="0" borderId="37" xfId="1" applyNumberFormat="1" applyFont="1" applyBorder="1" applyAlignment="1">
      <alignment vertical="top" wrapText="1"/>
    </xf>
    <xf numFmtId="164" fontId="16" fillId="6" borderId="52" xfId="1" applyNumberFormat="1" applyFont="1" applyFill="1" applyBorder="1" applyAlignment="1">
      <alignment vertical="top" wrapText="1"/>
    </xf>
    <xf numFmtId="164" fontId="7" fillId="0" borderId="32" xfId="1" applyNumberFormat="1" applyFont="1" applyBorder="1" applyAlignment="1">
      <alignment horizontal="right" vertical="top" wrapText="1"/>
    </xf>
    <xf numFmtId="164" fontId="16" fillId="6" borderId="37" xfId="1" applyNumberFormat="1" applyFont="1" applyFill="1" applyBorder="1" applyAlignment="1">
      <alignment vertical="top" wrapText="1"/>
    </xf>
    <xf numFmtId="0" fontId="30" fillId="0" borderId="0" xfId="0" applyFont="1" applyAlignment="1">
      <alignment horizontal="left" vertical="top" wrapText="1"/>
    </xf>
    <xf numFmtId="0" fontId="11" fillId="0" borderId="0" xfId="0" applyFont="1"/>
    <xf numFmtId="0" fontId="17" fillId="6" borderId="73" xfId="0" applyFont="1" applyFill="1" applyBorder="1" applyAlignment="1">
      <alignment vertical="top" wrapText="1"/>
    </xf>
    <xf numFmtId="164" fontId="11" fillId="0" borderId="28" xfId="1" applyNumberFormat="1" applyFont="1" applyBorder="1" applyAlignment="1">
      <alignment horizontal="right" vertical="top" wrapText="1"/>
    </xf>
    <xf numFmtId="164" fontId="17" fillId="0" borderId="16" xfId="1" applyNumberFormat="1" applyFont="1" applyBorder="1" applyAlignment="1">
      <alignment vertical="top" wrapText="1"/>
    </xf>
    <xf numFmtId="164" fontId="17" fillId="6" borderId="73" xfId="1" applyNumberFormat="1" applyFont="1" applyFill="1" applyBorder="1" applyAlignment="1">
      <alignment vertical="top" wrapText="1"/>
    </xf>
    <xf numFmtId="164" fontId="11" fillId="0" borderId="82" xfId="1" applyNumberFormat="1" applyFont="1" applyBorder="1" applyAlignment="1">
      <alignment horizontal="right" vertical="top" wrapText="1"/>
    </xf>
    <xf numFmtId="164" fontId="17" fillId="6" borderId="16" xfId="1" applyNumberFormat="1" applyFont="1" applyFill="1" applyBorder="1" applyAlignment="1">
      <alignment vertical="top" wrapText="1"/>
    </xf>
    <xf numFmtId="0" fontId="31" fillId="0" borderId="0" xfId="0" applyFont="1" applyAlignment="1">
      <alignment horizontal="left" vertical="top" wrapText="1"/>
    </xf>
    <xf numFmtId="0" fontId="6" fillId="0" borderId="0" xfId="0" applyFont="1" applyAlignment="1">
      <alignment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4" xfId="0" applyFont="1" applyBorder="1" applyAlignment="1">
      <alignment horizontal="center" wrapText="1"/>
    </xf>
    <xf numFmtId="164" fontId="7" fillId="0" borderId="44" xfId="1" applyNumberFormat="1" applyFont="1" applyBorder="1" applyAlignment="1">
      <alignment horizontal="right" vertical="top" wrapText="1"/>
    </xf>
    <xf numFmtId="0" fontId="8" fillId="0" borderId="19" xfId="0" applyFont="1" applyBorder="1" applyAlignment="1">
      <alignment horizontal="center" vertical="center" wrapText="1"/>
    </xf>
    <xf numFmtId="0" fontId="8" fillId="0" borderId="27" xfId="0" applyFont="1" applyBorder="1" applyAlignment="1">
      <alignment horizontal="center" vertical="top"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vertical="center" wrapText="1"/>
    </xf>
    <xf numFmtId="0" fontId="16" fillId="0" borderId="22"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5" xfId="0" applyFont="1" applyBorder="1" applyAlignment="1">
      <alignment horizontal="center" vertical="center" wrapText="1"/>
    </xf>
    <xf numFmtId="165" fontId="7" fillId="0" borderId="20" xfId="0" applyNumberFormat="1" applyFont="1" applyBorder="1" applyAlignment="1">
      <alignment horizontal="right" vertical="top" wrapText="1"/>
    </xf>
    <xf numFmtId="0" fontId="7" fillId="0" borderId="20" xfId="0" applyFont="1" applyBorder="1" applyAlignment="1">
      <alignment horizontal="left" vertical="top" wrapText="1"/>
    </xf>
    <xf numFmtId="164" fontId="7" fillId="0" borderId="21" xfId="1" applyNumberFormat="1" applyFont="1" applyBorder="1" applyAlignment="1">
      <alignment horizontal="center"/>
    </xf>
    <xf numFmtId="0" fontId="23" fillId="0" borderId="0" xfId="0" applyFont="1" applyAlignment="1">
      <alignment vertical="top" wrapText="1"/>
    </xf>
    <xf numFmtId="0" fontId="20" fillId="0" borderId="0" xfId="0" applyFont="1" applyAlignment="1">
      <alignment vertical="center" wrapText="1"/>
    </xf>
    <xf numFmtId="0" fontId="14" fillId="0" borderId="0" xfId="0" applyFont="1" applyAlignment="1">
      <alignment horizontal="center" vertical="top" wrapText="1"/>
    </xf>
    <xf numFmtId="0" fontId="33" fillId="0" borderId="0" xfId="0" applyFont="1" applyAlignment="1">
      <alignment vertical="center" wrapText="1"/>
    </xf>
    <xf numFmtId="0" fontId="34" fillId="0" borderId="0" xfId="0" applyFont="1"/>
    <xf numFmtId="164" fontId="20" fillId="0" borderId="82" xfId="1" applyNumberFormat="1" applyFont="1" applyBorder="1" applyAlignment="1">
      <alignment horizontal="center" vertical="top" wrapText="1"/>
    </xf>
    <xf numFmtId="0" fontId="34" fillId="0" borderId="0" xfId="0" applyFont="1" applyAlignment="1">
      <alignment vertical="center" wrapText="1"/>
    </xf>
    <xf numFmtId="164" fontId="8" fillId="6" borderId="36" xfId="1" applyNumberFormat="1" applyFont="1" applyFill="1" applyBorder="1" applyAlignment="1">
      <alignment vertical="top"/>
    </xf>
    <xf numFmtId="164" fontId="7" fillId="0" borderId="19" xfId="1" applyNumberFormat="1" applyFont="1" applyBorder="1" applyAlignment="1">
      <alignment vertical="top" wrapText="1"/>
    </xf>
    <xf numFmtId="164" fontId="7" fillId="0" borderId="27" xfId="1" applyNumberFormat="1" applyFont="1" applyBorder="1" applyAlignment="1">
      <alignment vertical="top" wrapText="1"/>
    </xf>
    <xf numFmtId="164" fontId="7" fillId="0" borderId="21" xfId="1" applyNumberFormat="1" applyFont="1" applyBorder="1" applyAlignment="1">
      <alignment horizontal="right" vertical="top" wrapText="1"/>
    </xf>
    <xf numFmtId="164" fontId="7" fillId="0" borderId="19" xfId="1" applyNumberFormat="1" applyFont="1" applyBorder="1" applyAlignment="1">
      <alignment horizontal="right" vertical="top" wrapText="1"/>
    </xf>
    <xf numFmtId="164" fontId="7" fillId="0" borderId="22" xfId="1" applyNumberFormat="1" applyFont="1" applyBorder="1" applyAlignment="1">
      <alignment horizontal="right" vertical="top" wrapText="1"/>
    </xf>
    <xf numFmtId="164" fontId="7" fillId="0" borderId="28" xfId="1" applyNumberFormat="1" applyFont="1" applyBorder="1" applyAlignment="1">
      <alignment horizontal="right" vertical="top" wrapText="1"/>
    </xf>
    <xf numFmtId="0" fontId="36" fillId="0" borderId="0" xfId="0" applyFont="1" applyAlignment="1">
      <alignment horizontal="center"/>
    </xf>
    <xf numFmtId="164" fontId="19" fillId="0" borderId="0" xfId="1" applyNumberFormat="1" applyFont="1" applyBorder="1" applyAlignment="1">
      <alignment horizontal="center" vertical="top" wrapText="1"/>
    </xf>
    <xf numFmtId="0" fontId="28" fillId="0" borderId="0" xfId="0" applyFont="1" applyAlignment="1">
      <alignment vertical="top" wrapText="1"/>
    </xf>
    <xf numFmtId="0" fontId="19" fillId="0" borderId="0" xfId="0" applyFont="1" applyAlignment="1">
      <alignment horizontal="justify" vertical="top" wrapText="1"/>
    </xf>
    <xf numFmtId="0" fontId="28" fillId="0" borderId="0" xfId="0" applyFont="1" applyAlignment="1">
      <alignment horizontal="center" vertical="top" wrapText="1"/>
    </xf>
    <xf numFmtId="164" fontId="19" fillId="0" borderId="0" xfId="1" applyNumberFormat="1" applyFont="1" applyAlignment="1">
      <alignment horizontal="center" vertical="top" wrapText="1"/>
    </xf>
    <xf numFmtId="0" fontId="9" fillId="0" borderId="77" xfId="0" applyFont="1" applyBorder="1" applyAlignment="1">
      <alignment vertical="center" wrapText="1"/>
    </xf>
    <xf numFmtId="0" fontId="37" fillId="0" borderId="0" xfId="0" applyFont="1"/>
    <xf numFmtId="0" fontId="38" fillId="0" borderId="0" xfId="0" applyFont="1"/>
    <xf numFmtId="0" fontId="44" fillId="0" borderId="19" xfId="0" applyFont="1" applyBorder="1" applyAlignment="1">
      <alignment vertical="top" wrapText="1"/>
    </xf>
    <xf numFmtId="165" fontId="38" fillId="0" borderId="20" xfId="0" applyNumberFormat="1" applyFont="1" applyBorder="1" applyAlignment="1">
      <alignment horizontal="center" vertical="top" wrapText="1"/>
    </xf>
    <xf numFmtId="0" fontId="38" fillId="0" borderId="22" xfId="0" applyFont="1" applyBorder="1" applyAlignment="1">
      <alignment horizontal="center" vertical="top" wrapText="1"/>
    </xf>
    <xf numFmtId="164" fontId="38" fillId="0" borderId="19" xfId="1" applyNumberFormat="1" applyFont="1" applyBorder="1" applyAlignment="1">
      <alignment horizontal="right" vertical="top" wrapText="1"/>
    </xf>
    <xf numFmtId="164" fontId="38" fillId="0" borderId="20" xfId="1" applyNumberFormat="1" applyFont="1" applyBorder="1" applyAlignment="1">
      <alignment horizontal="right" vertical="top" wrapText="1"/>
    </xf>
    <xf numFmtId="164" fontId="37" fillId="0" borderId="21" xfId="1" applyNumberFormat="1" applyFont="1" applyBorder="1" applyAlignment="1">
      <alignment horizontal="right" vertical="top" wrapText="1"/>
    </xf>
    <xf numFmtId="164" fontId="37" fillId="0" borderId="20" xfId="1" applyNumberFormat="1" applyFont="1" applyBorder="1" applyAlignment="1">
      <alignment horizontal="right" vertical="top" wrapText="1"/>
    </xf>
    <xf numFmtId="164" fontId="37" fillId="0" borderId="22" xfId="1" applyNumberFormat="1" applyFont="1" applyBorder="1" applyAlignment="1">
      <alignment horizontal="right" vertical="top" wrapText="1"/>
    </xf>
    <xf numFmtId="164" fontId="38" fillId="0" borderId="27" xfId="1" applyNumberFormat="1" applyFont="1" applyBorder="1" applyAlignment="1">
      <alignment horizontal="right" vertical="top" wrapText="1"/>
    </xf>
    <xf numFmtId="165" fontId="37" fillId="0" borderId="21" xfId="1" applyNumberFormat="1" applyFont="1" applyFill="1" applyBorder="1" applyAlignment="1">
      <alignment horizontal="right" vertical="top" wrapText="1"/>
    </xf>
    <xf numFmtId="164" fontId="37" fillId="0" borderId="47" xfId="1" applyNumberFormat="1" applyFont="1" applyBorder="1" applyAlignment="1">
      <alignment horizontal="right" vertical="top" wrapText="1"/>
    </xf>
    <xf numFmtId="0" fontId="38" fillId="0" borderId="22" xfId="0" applyFont="1" applyBorder="1" applyAlignment="1">
      <alignment horizontal="right" vertical="top" wrapText="1"/>
    </xf>
    <xf numFmtId="0" fontId="38" fillId="0" borderId="30" xfId="0" applyFont="1" applyBorder="1" applyAlignment="1">
      <alignment horizontal="right" vertical="top" wrapText="1"/>
    </xf>
    <xf numFmtId="0" fontId="38" fillId="0" borderId="30" xfId="0" applyFont="1" applyBorder="1" applyAlignment="1">
      <alignment wrapText="1"/>
    </xf>
    <xf numFmtId="0" fontId="38" fillId="0" borderId="22" xfId="0" applyFont="1" applyBorder="1" applyAlignment="1">
      <alignment vertical="top" wrapText="1"/>
    </xf>
    <xf numFmtId="164" fontId="38" fillId="0" borderId="22" xfId="1" applyNumberFormat="1" applyFont="1" applyBorder="1" applyAlignment="1">
      <alignment horizontal="right" vertical="top" wrapText="1"/>
    </xf>
    <xf numFmtId="0" fontId="38" fillId="0" borderId="30" xfId="0" applyFont="1" applyBorder="1" applyAlignment="1">
      <alignment horizontal="center" wrapText="1"/>
    </xf>
    <xf numFmtId="165" fontId="38" fillId="0" borderId="21" xfId="1" applyNumberFormat="1" applyFont="1" applyFill="1" applyBorder="1" applyAlignment="1">
      <alignment horizontal="right" vertical="top" wrapText="1"/>
    </xf>
    <xf numFmtId="164" fontId="38" fillId="0" borderId="22" xfId="1" applyNumberFormat="1" applyFont="1" applyBorder="1" applyAlignment="1">
      <alignment vertical="top" wrapText="1"/>
    </xf>
    <xf numFmtId="165" fontId="38" fillId="0" borderId="21" xfId="1" applyNumberFormat="1" applyFont="1" applyFill="1" applyBorder="1" applyAlignment="1">
      <alignment vertical="top" wrapText="1"/>
    </xf>
    <xf numFmtId="0" fontId="44" fillId="0" borderId="31" xfId="0" applyFont="1" applyBorder="1" applyAlignment="1">
      <alignment vertical="top" wrapText="1"/>
    </xf>
    <xf numFmtId="165" fontId="38" fillId="0" borderId="32" xfId="0" applyNumberFormat="1" applyFont="1" applyBorder="1" applyAlignment="1">
      <alignment horizontal="center" vertical="top" wrapText="1"/>
    </xf>
    <xf numFmtId="0" fontId="38" fillId="0" borderId="33" xfId="0" applyFont="1" applyBorder="1" applyAlignment="1">
      <alignment vertical="top" wrapText="1"/>
    </xf>
    <xf numFmtId="164" fontId="38" fillId="0" borderId="31" xfId="1" applyNumberFormat="1" applyFont="1" applyBorder="1" applyAlignment="1">
      <alignment horizontal="right" vertical="top" wrapText="1"/>
    </xf>
    <xf numFmtId="164" fontId="38" fillId="0" borderId="32" xfId="1" applyNumberFormat="1" applyFont="1" applyBorder="1" applyAlignment="1">
      <alignment horizontal="right" vertical="top" wrapText="1"/>
    </xf>
    <xf numFmtId="164" fontId="37" fillId="0" borderId="34" xfId="1" applyNumberFormat="1" applyFont="1" applyBorder="1" applyAlignment="1">
      <alignment horizontal="right" vertical="top" wrapText="1"/>
    </xf>
    <xf numFmtId="164" fontId="37" fillId="0" borderId="32" xfId="1" applyNumberFormat="1" applyFont="1" applyBorder="1" applyAlignment="1">
      <alignment horizontal="right" vertical="top" wrapText="1"/>
    </xf>
    <xf numFmtId="164" fontId="38" fillId="0" borderId="33" xfId="1" applyNumberFormat="1" applyFont="1" applyBorder="1" applyAlignment="1">
      <alignment horizontal="right" vertical="top" wrapText="1"/>
    </xf>
    <xf numFmtId="164" fontId="38" fillId="0" borderId="60" xfId="1" applyNumberFormat="1" applyFont="1" applyBorder="1" applyAlignment="1">
      <alignment horizontal="right" vertical="top" wrapText="1"/>
    </xf>
    <xf numFmtId="165" fontId="38" fillId="0" borderId="34" xfId="1" applyNumberFormat="1" applyFont="1" applyFill="1" applyBorder="1" applyAlignment="1">
      <alignment horizontal="right" vertical="top" wrapText="1"/>
    </xf>
    <xf numFmtId="164" fontId="37" fillId="0" borderId="70" xfId="1" applyNumberFormat="1" applyFont="1" applyBorder="1" applyAlignment="1">
      <alignment horizontal="right" vertical="top" wrapText="1"/>
    </xf>
    <xf numFmtId="0" fontId="38" fillId="0" borderId="33" xfId="0" applyFont="1" applyBorder="1" applyAlignment="1">
      <alignment horizontal="right" vertical="top" wrapText="1"/>
    </xf>
    <xf numFmtId="0" fontId="38" fillId="0" borderId="35" xfId="0" applyFont="1" applyBorder="1" applyAlignment="1">
      <alignment horizontal="right" vertical="top" wrapText="1"/>
    </xf>
    <xf numFmtId="0" fontId="38" fillId="0" borderId="35" xfId="0" applyFont="1" applyBorder="1" applyAlignment="1">
      <alignment wrapText="1"/>
    </xf>
    <xf numFmtId="0" fontId="40" fillId="0" borderId="36" xfId="0" applyFont="1" applyBorder="1" applyAlignment="1">
      <alignment vertical="top" wrapText="1"/>
    </xf>
    <xf numFmtId="165" fontId="38" fillId="0" borderId="37" xfId="0" applyNumberFormat="1" applyFont="1" applyBorder="1" applyAlignment="1">
      <alignment horizontal="center" vertical="top" wrapText="1"/>
    </xf>
    <xf numFmtId="0" fontId="38" fillId="0" borderId="17" xfId="0" applyFont="1" applyBorder="1" applyAlignment="1">
      <alignment vertical="top" wrapText="1"/>
    </xf>
    <xf numFmtId="164" fontId="37" fillId="0" borderId="36" xfId="1" applyNumberFormat="1" applyFont="1" applyBorder="1" applyAlignment="1">
      <alignment horizontal="right" vertical="top" wrapText="1"/>
    </xf>
    <xf numFmtId="164" fontId="37" fillId="0" borderId="37" xfId="1" applyNumberFormat="1" applyFont="1" applyBorder="1" applyAlignment="1">
      <alignment horizontal="right" vertical="top" wrapText="1"/>
    </xf>
    <xf numFmtId="164" fontId="37" fillId="0" borderId="38" xfId="1" applyNumberFormat="1" applyFont="1" applyBorder="1" applyAlignment="1">
      <alignment horizontal="right" vertical="top" wrapText="1"/>
    </xf>
    <xf numFmtId="164" fontId="37" fillId="0" borderId="17" xfId="1" applyNumberFormat="1" applyFont="1" applyBorder="1" applyAlignment="1">
      <alignment horizontal="right" vertical="top" wrapText="1"/>
    </xf>
    <xf numFmtId="164" fontId="37" fillId="0" borderId="14" xfId="1" applyNumberFormat="1" applyFont="1" applyBorder="1" applyAlignment="1">
      <alignment horizontal="right" vertical="top" wrapText="1"/>
    </xf>
    <xf numFmtId="164" fontId="37" fillId="0" borderId="69" xfId="1" applyNumberFormat="1" applyFont="1" applyBorder="1" applyAlignment="1">
      <alignment horizontal="right" vertical="top" wrapText="1"/>
    </xf>
    <xf numFmtId="165" fontId="37" fillId="0" borderId="38" xfId="1" applyNumberFormat="1" applyFont="1" applyFill="1" applyBorder="1" applyAlignment="1">
      <alignment horizontal="right" vertical="top" wrapText="1"/>
    </xf>
    <xf numFmtId="164" fontId="37" fillId="0" borderId="15" xfId="1" applyNumberFormat="1" applyFont="1" applyBorder="1" applyAlignment="1">
      <alignment horizontal="right" vertical="top" wrapText="1"/>
    </xf>
    <xf numFmtId="0" fontId="37" fillId="0" borderId="17" xfId="0" applyFont="1" applyBorder="1" applyAlignment="1">
      <alignment horizontal="right" vertical="top" wrapText="1"/>
    </xf>
    <xf numFmtId="0" fontId="38" fillId="0" borderId="14" xfId="0" applyFont="1" applyBorder="1" applyAlignment="1">
      <alignment vertical="top" wrapText="1"/>
    </xf>
    <xf numFmtId="0" fontId="42" fillId="0" borderId="22" xfId="0" applyFont="1" applyBorder="1" applyAlignment="1">
      <alignment vertical="top" wrapText="1"/>
    </xf>
    <xf numFmtId="164" fontId="42" fillId="0" borderId="19" xfId="1" applyNumberFormat="1" applyFont="1" applyBorder="1" applyAlignment="1">
      <alignment vertical="top" wrapText="1"/>
    </xf>
    <xf numFmtId="164" fontId="42" fillId="0" borderId="20" xfId="1" applyNumberFormat="1" applyFont="1" applyBorder="1" applyAlignment="1">
      <alignment vertical="top" wrapText="1"/>
    </xf>
    <xf numFmtId="164" fontId="42" fillId="0" borderId="22" xfId="1" applyNumberFormat="1" applyFont="1" applyBorder="1" applyAlignment="1">
      <alignment vertical="top" wrapText="1"/>
    </xf>
    <xf numFmtId="164" fontId="42" fillId="0" borderId="27" xfId="1" applyNumberFormat="1" applyFont="1" applyBorder="1" applyAlignment="1">
      <alignment vertical="top" wrapText="1"/>
    </xf>
    <xf numFmtId="43" fontId="42" fillId="0" borderId="22" xfId="1" applyFont="1" applyBorder="1" applyAlignment="1">
      <alignment vertical="top" wrapText="1"/>
    </xf>
    <xf numFmtId="0" fontId="42" fillId="0" borderId="30" xfId="0" applyFont="1" applyBorder="1" applyAlignment="1">
      <alignment vertical="top" wrapText="1"/>
    </xf>
    <xf numFmtId="165" fontId="42" fillId="0" borderId="21" xfId="1" applyNumberFormat="1" applyFont="1" applyFill="1" applyBorder="1" applyAlignment="1">
      <alignment vertical="top" wrapText="1"/>
    </xf>
    <xf numFmtId="43" fontId="38" fillId="0" borderId="17" xfId="1" applyFont="1" applyBorder="1" applyAlignment="1">
      <alignment horizontal="right" vertical="top" wrapText="1"/>
    </xf>
    <xf numFmtId="0" fontId="40" fillId="6" borderId="36" xfId="0" applyFont="1" applyFill="1" applyBorder="1" applyAlignment="1">
      <alignment vertical="top" wrapText="1"/>
    </xf>
    <xf numFmtId="0" fontId="42" fillId="6" borderId="37" xfId="0" applyFont="1" applyFill="1" applyBorder="1" applyAlignment="1">
      <alignment vertical="top" wrapText="1"/>
    </xf>
    <xf numFmtId="0" fontId="42" fillId="6" borderId="17" xfId="0" applyFont="1" applyFill="1" applyBorder="1" applyAlignment="1">
      <alignment vertical="top" wrapText="1"/>
    </xf>
    <xf numFmtId="164" fontId="40" fillId="6" borderId="17" xfId="0" applyNumberFormat="1" applyFont="1" applyFill="1" applyBorder="1" applyAlignment="1">
      <alignment horizontal="center" vertical="top" wrapText="1"/>
    </xf>
    <xf numFmtId="164" fontId="41" fillId="5" borderId="14" xfId="0" applyNumberFormat="1" applyFont="1" applyFill="1" applyBorder="1" applyAlignment="1">
      <alignment horizontal="center" vertical="top" wrapText="1"/>
    </xf>
    <xf numFmtId="164" fontId="43" fillId="6" borderId="69" xfId="0" applyNumberFormat="1" applyFont="1" applyFill="1" applyBorder="1" applyAlignment="1">
      <alignment horizontal="center" vertical="top" wrapText="1"/>
    </xf>
    <xf numFmtId="164" fontId="43" fillId="6" borderId="37" xfId="0" applyNumberFormat="1" applyFont="1" applyFill="1" applyBorder="1" applyAlignment="1">
      <alignment horizontal="center" vertical="top" wrapText="1"/>
    </xf>
    <xf numFmtId="165" fontId="40" fillId="6" borderId="38" xfId="0" applyNumberFormat="1" applyFont="1" applyFill="1" applyBorder="1" applyAlignment="1">
      <alignment horizontal="center" vertical="top" wrapText="1"/>
    </xf>
    <xf numFmtId="164" fontId="40" fillId="6" borderId="14" xfId="0" applyNumberFormat="1" applyFont="1" applyFill="1" applyBorder="1" applyAlignment="1">
      <alignment horizontal="center" vertical="top" wrapText="1"/>
    </xf>
    <xf numFmtId="0" fontId="42" fillId="6" borderId="14" xfId="0" applyFont="1" applyFill="1" applyBorder="1" applyAlignment="1">
      <alignment horizontal="center" vertical="top" wrapText="1"/>
    </xf>
    <xf numFmtId="0" fontId="38" fillId="7" borderId="15" xfId="0" applyFont="1" applyFill="1" applyBorder="1"/>
    <xf numFmtId="0" fontId="38" fillId="7" borderId="16" xfId="0" applyFont="1" applyFill="1" applyBorder="1"/>
    <xf numFmtId="164" fontId="38" fillId="7" borderId="16" xfId="0" applyNumberFormat="1" applyFont="1" applyFill="1" applyBorder="1"/>
    <xf numFmtId="164" fontId="39" fillId="7" borderId="16" xfId="0" applyNumberFormat="1" applyFont="1" applyFill="1" applyBorder="1"/>
    <xf numFmtId="165" fontId="38" fillId="7" borderId="16" xfId="0" applyNumberFormat="1" applyFont="1" applyFill="1" applyBorder="1"/>
    <xf numFmtId="164" fontId="41" fillId="5" borderId="14" xfId="0" applyNumberFormat="1" applyFont="1" applyFill="1" applyBorder="1" applyAlignment="1">
      <alignment vertical="top" wrapText="1"/>
    </xf>
    <xf numFmtId="164" fontId="39" fillId="2" borderId="0" xfId="0" applyNumberFormat="1" applyFont="1" applyFill="1"/>
    <xf numFmtId="0" fontId="40" fillId="6" borderId="0" xfId="0" applyFont="1" applyFill="1" applyAlignment="1">
      <alignment horizontal="center" vertical="top" wrapText="1"/>
    </xf>
    <xf numFmtId="0" fontId="37" fillId="0" borderId="0" xfId="0" applyFont="1" applyAlignment="1">
      <alignment horizontal="left"/>
    </xf>
    <xf numFmtId="0" fontId="37" fillId="0" borderId="0" xfId="0" applyFont="1" applyAlignment="1">
      <alignment vertical="center"/>
    </xf>
    <xf numFmtId="0" fontId="38" fillId="0" borderId="0" xfId="0" applyFont="1" applyAlignment="1">
      <alignment vertical="center"/>
    </xf>
    <xf numFmtId="0" fontId="38" fillId="0" borderId="19" xfId="0" applyFont="1" applyBorder="1" applyAlignment="1">
      <alignment horizontal="center" vertical="center" wrapText="1"/>
    </xf>
    <xf numFmtId="164" fontId="37" fillId="0" borderId="19" xfId="1" applyNumberFormat="1" applyFont="1" applyBorder="1" applyAlignment="1">
      <alignment horizontal="right" vertical="top" wrapText="1"/>
    </xf>
    <xf numFmtId="165" fontId="38" fillId="0" borderId="52" xfId="0" applyNumberFormat="1" applyFont="1" applyBorder="1" applyAlignment="1">
      <alignment horizontal="center" vertical="top" wrapText="1"/>
    </xf>
    <xf numFmtId="164" fontId="37" fillId="0" borderId="52" xfId="1" applyNumberFormat="1" applyFont="1" applyBorder="1" applyAlignment="1">
      <alignment horizontal="right" vertical="top" wrapText="1"/>
    </xf>
    <xf numFmtId="164" fontId="37" fillId="0" borderId="43" xfId="1" applyNumberFormat="1" applyFont="1" applyBorder="1" applyAlignment="1">
      <alignment horizontal="right" vertical="top" wrapText="1"/>
    </xf>
    <xf numFmtId="164" fontId="37" fillId="0" borderId="44" xfId="1" applyNumberFormat="1" applyFont="1" applyBorder="1" applyAlignment="1">
      <alignment horizontal="right" vertical="top" wrapText="1"/>
    </xf>
    <xf numFmtId="164" fontId="37" fillId="0" borderId="56" xfId="1" applyNumberFormat="1" applyFont="1" applyBorder="1" applyAlignment="1">
      <alignment horizontal="right" vertical="top" wrapText="1"/>
    </xf>
    <xf numFmtId="164" fontId="37" fillId="0" borderId="31" xfId="1" applyNumberFormat="1" applyFont="1" applyBorder="1" applyAlignment="1">
      <alignment horizontal="right" vertical="top" wrapText="1"/>
    </xf>
    <xf numFmtId="164" fontId="37" fillId="0" borderId="33" xfId="1" applyNumberFormat="1" applyFont="1" applyBorder="1" applyAlignment="1">
      <alignment horizontal="right" vertical="top" wrapText="1"/>
    </xf>
    <xf numFmtId="164" fontId="5" fillId="0" borderId="72" xfId="1" applyNumberFormat="1" applyFont="1" applyBorder="1" applyAlignment="1">
      <alignment horizontal="left" vertical="top" wrapText="1"/>
    </xf>
    <xf numFmtId="164" fontId="5" fillId="0" borderId="58" xfId="1" applyNumberFormat="1" applyFont="1" applyBorder="1" applyAlignment="1">
      <alignment horizontal="left" vertical="top" wrapText="1"/>
    </xf>
    <xf numFmtId="0" fontId="44" fillId="0" borderId="83" xfId="0" applyFont="1" applyBorder="1" applyAlignment="1">
      <alignment horizontal="center" vertical="center" wrapText="1"/>
    </xf>
    <xf numFmtId="0" fontId="44" fillId="0" borderId="55" xfId="0" applyFont="1" applyBorder="1" applyAlignment="1">
      <alignment horizontal="center" vertical="center" wrapText="1"/>
    </xf>
    <xf numFmtId="43" fontId="41" fillId="5" borderId="15" xfId="1" applyFont="1" applyFill="1" applyBorder="1" applyAlignment="1">
      <alignment horizontal="left" vertical="top" wrapText="1"/>
    </xf>
    <xf numFmtId="164" fontId="7" fillId="0" borderId="20" xfId="0" applyNumberFormat="1" applyFont="1" applyBorder="1"/>
    <xf numFmtId="164" fontId="38" fillId="8" borderId="19" xfId="1" applyNumberFormat="1" applyFont="1" applyFill="1" applyBorder="1" applyAlignment="1">
      <alignment horizontal="right" vertical="top" wrapText="1"/>
    </xf>
    <xf numFmtId="164" fontId="38" fillId="8" borderId="20" xfId="1" applyNumberFormat="1" applyFont="1" applyFill="1" applyBorder="1" applyAlignment="1">
      <alignment horizontal="right" vertical="top" wrapText="1"/>
    </xf>
    <xf numFmtId="164" fontId="37" fillId="8" borderId="21" xfId="1" applyNumberFormat="1" applyFont="1" applyFill="1" applyBorder="1" applyAlignment="1">
      <alignment horizontal="right" vertical="top" wrapText="1"/>
    </xf>
    <xf numFmtId="164" fontId="37" fillId="8" borderId="20" xfId="1" applyNumberFormat="1" applyFont="1" applyFill="1" applyBorder="1" applyAlignment="1">
      <alignment horizontal="right" vertical="top" wrapText="1"/>
    </xf>
    <xf numFmtId="164" fontId="37" fillId="8" borderId="47" xfId="1" applyNumberFormat="1" applyFont="1" applyFill="1" applyBorder="1" applyAlignment="1">
      <alignment horizontal="right" vertical="top" wrapText="1"/>
    </xf>
    <xf numFmtId="164" fontId="38" fillId="8" borderId="22" xfId="1" applyNumberFormat="1" applyFont="1" applyFill="1" applyBorder="1" applyAlignment="1">
      <alignment horizontal="right" vertical="top" wrapText="1"/>
    </xf>
    <xf numFmtId="164" fontId="38" fillId="8" borderId="22" xfId="1" applyNumberFormat="1" applyFont="1" applyFill="1" applyBorder="1" applyAlignment="1">
      <alignment vertical="top" wrapText="1"/>
    </xf>
    <xf numFmtId="164" fontId="38" fillId="8" borderId="31" xfId="1" applyNumberFormat="1" applyFont="1" applyFill="1" applyBorder="1" applyAlignment="1">
      <alignment horizontal="right" vertical="top" wrapText="1"/>
    </xf>
    <xf numFmtId="164" fontId="38" fillId="8" borderId="32" xfId="1" applyNumberFormat="1" applyFont="1" applyFill="1" applyBorder="1" applyAlignment="1">
      <alignment horizontal="right" vertical="top" wrapText="1"/>
    </xf>
    <xf numFmtId="164" fontId="37" fillId="8" borderId="34" xfId="1" applyNumberFormat="1" applyFont="1" applyFill="1" applyBorder="1" applyAlignment="1">
      <alignment horizontal="right" vertical="top" wrapText="1"/>
    </xf>
    <xf numFmtId="164" fontId="37" fillId="8" borderId="32" xfId="1" applyNumberFormat="1" applyFont="1" applyFill="1" applyBorder="1" applyAlignment="1">
      <alignment horizontal="right" vertical="top" wrapText="1"/>
    </xf>
    <xf numFmtId="164" fontId="38" fillId="8" borderId="33" xfId="1" applyNumberFormat="1" applyFont="1" applyFill="1" applyBorder="1" applyAlignment="1">
      <alignment horizontal="right" vertical="top" wrapText="1"/>
    </xf>
    <xf numFmtId="164" fontId="37" fillId="8" borderId="36" xfId="1" applyNumberFormat="1" applyFont="1" applyFill="1" applyBorder="1" applyAlignment="1">
      <alignment horizontal="right" vertical="top" wrapText="1"/>
    </xf>
    <xf numFmtId="164" fontId="37" fillId="8" borderId="37" xfId="1" applyNumberFormat="1" applyFont="1" applyFill="1" applyBorder="1" applyAlignment="1">
      <alignment horizontal="right" vertical="top" wrapText="1"/>
    </xf>
    <xf numFmtId="164" fontId="37" fillId="8" borderId="38" xfId="1" applyNumberFormat="1" applyFont="1" applyFill="1" applyBorder="1" applyAlignment="1">
      <alignment horizontal="right" vertical="top" wrapText="1"/>
    </xf>
    <xf numFmtId="164" fontId="37" fillId="8" borderId="17" xfId="1" applyNumberFormat="1" applyFont="1" applyFill="1" applyBorder="1" applyAlignment="1">
      <alignment horizontal="right" vertical="top" wrapText="1"/>
    </xf>
    <xf numFmtId="164" fontId="37" fillId="8" borderId="15" xfId="1" applyNumberFormat="1" applyFont="1" applyFill="1" applyBorder="1" applyAlignment="1">
      <alignment horizontal="right" vertical="top" wrapText="1"/>
    </xf>
    <xf numFmtId="165" fontId="38" fillId="0" borderId="21" xfId="0" applyNumberFormat="1" applyFont="1" applyBorder="1" applyAlignment="1">
      <alignment horizontal="center" vertical="top" wrapText="1"/>
    </xf>
    <xf numFmtId="165" fontId="38" fillId="0" borderId="34" xfId="0" applyNumberFormat="1" applyFont="1" applyBorder="1" applyAlignment="1">
      <alignment horizontal="center" vertical="top" wrapText="1"/>
    </xf>
    <xf numFmtId="164" fontId="5" fillId="0" borderId="44" xfId="1" applyNumberFormat="1" applyFont="1" applyBorder="1" applyAlignment="1">
      <alignment horizontal="left" vertical="top" wrapText="1"/>
    </xf>
    <xf numFmtId="164" fontId="11" fillId="0" borderId="51" xfId="1" applyNumberFormat="1" applyFont="1" applyBorder="1" applyAlignment="1">
      <alignment horizontal="right" vertical="top" wrapText="1"/>
    </xf>
    <xf numFmtId="165" fontId="11" fillId="0" borderId="52" xfId="0" applyNumberFormat="1" applyFont="1" applyBorder="1" applyAlignment="1">
      <alignment horizontal="center" vertical="top" wrapText="1"/>
    </xf>
    <xf numFmtId="164" fontId="11" fillId="0" borderId="53" xfId="1" applyNumberFormat="1" applyFont="1" applyBorder="1" applyAlignment="1">
      <alignment horizontal="center" vertical="top" wrapText="1"/>
    </xf>
    <xf numFmtId="165" fontId="5" fillId="0" borderId="30" xfId="0" applyNumberFormat="1" applyFont="1" applyBorder="1" applyAlignment="1">
      <alignment horizontal="center" vertical="top" wrapText="1"/>
    </xf>
    <xf numFmtId="165" fontId="11" fillId="0" borderId="44" xfId="0" applyNumberFormat="1" applyFont="1" applyBorder="1" applyAlignment="1">
      <alignment horizontal="center" vertical="top" wrapText="1"/>
    </xf>
    <xf numFmtId="164" fontId="11" fillId="0" borderId="56" xfId="1" applyNumberFormat="1" applyFont="1" applyBorder="1" applyAlignment="1">
      <alignment horizontal="center" vertical="top" wrapText="1"/>
    </xf>
    <xf numFmtId="164" fontId="11" fillId="0" borderId="22" xfId="1" applyNumberFormat="1" applyFont="1" applyBorder="1" applyAlignment="1">
      <alignment horizontal="center" vertical="top" wrapText="1"/>
    </xf>
    <xf numFmtId="164" fontId="5" fillId="0" borderId="46" xfId="1" applyNumberFormat="1" applyFont="1" applyBorder="1" applyAlignment="1">
      <alignment horizontal="center" vertical="top" wrapText="1"/>
    </xf>
    <xf numFmtId="0" fontId="5" fillId="0" borderId="22" xfId="0" applyFont="1" applyBorder="1" applyAlignment="1">
      <alignment horizontal="center" wrapText="1"/>
    </xf>
    <xf numFmtId="165" fontId="11" fillId="0" borderId="0" xfId="0" applyNumberFormat="1" applyFont="1" applyAlignment="1">
      <alignment horizontal="center" vertical="top" wrapText="1"/>
    </xf>
    <xf numFmtId="0" fontId="11" fillId="0" borderId="22" xfId="0" applyFont="1" applyBorder="1"/>
    <xf numFmtId="164" fontId="5" fillId="0" borderId="20" xfId="1" applyNumberFormat="1" applyFont="1" applyBorder="1" applyAlignment="1">
      <alignment horizontal="left" vertical="top" wrapText="1"/>
    </xf>
    <xf numFmtId="165" fontId="11" fillId="0" borderId="22" xfId="0" applyNumberFormat="1" applyFont="1" applyBorder="1" applyAlignment="1">
      <alignment horizontal="center" vertical="top" wrapText="1"/>
    </xf>
    <xf numFmtId="164" fontId="11" fillId="0" borderId="19" xfId="1" applyNumberFormat="1" applyFont="1" applyBorder="1" applyAlignment="1">
      <alignment horizontal="right" vertical="top" wrapText="1"/>
    </xf>
    <xf numFmtId="165" fontId="11" fillId="0" borderId="20" xfId="0" applyNumberFormat="1" applyFont="1" applyBorder="1" applyAlignment="1">
      <alignment horizontal="center" vertical="top" wrapText="1"/>
    </xf>
    <xf numFmtId="164" fontId="5" fillId="0" borderId="47" xfId="1" applyNumberFormat="1" applyFont="1" applyBorder="1" applyAlignment="1">
      <alignment horizontal="center" vertical="top" wrapText="1"/>
    </xf>
    <xf numFmtId="165" fontId="5" fillId="0" borderId="47" xfId="0" applyNumberFormat="1" applyFont="1" applyBorder="1" applyAlignment="1">
      <alignment horizontal="center" vertical="top" wrapText="1"/>
    </xf>
    <xf numFmtId="164" fontId="11" fillId="0" borderId="20" xfId="1" applyNumberFormat="1" applyFont="1" applyBorder="1" applyAlignment="1">
      <alignment horizontal="right" vertical="top" wrapText="1"/>
    </xf>
    <xf numFmtId="164" fontId="11" fillId="0" borderId="20" xfId="1" applyNumberFormat="1" applyFont="1" applyBorder="1" applyAlignment="1">
      <alignment horizontal="left" vertical="top" wrapText="1"/>
    </xf>
    <xf numFmtId="164" fontId="6" fillId="0" borderId="47" xfId="1" applyNumberFormat="1" applyFont="1" applyBorder="1" applyAlignment="1">
      <alignment horizontal="center" vertical="top" wrapText="1"/>
    </xf>
    <xf numFmtId="164" fontId="6" fillId="0" borderId="32" xfId="1" applyNumberFormat="1" applyFont="1" applyBorder="1" applyAlignment="1">
      <alignment horizontal="right" vertical="top" wrapText="1"/>
    </xf>
    <xf numFmtId="165" fontId="11" fillId="0" borderId="33" xfId="0" applyNumberFormat="1" applyFont="1" applyBorder="1" applyAlignment="1">
      <alignment horizontal="center" vertical="top" wrapText="1"/>
    </xf>
    <xf numFmtId="165" fontId="11" fillId="0" borderId="24" xfId="0" applyNumberFormat="1" applyFont="1" applyBorder="1" applyAlignment="1">
      <alignment horizontal="center" vertical="top" wrapText="1"/>
    </xf>
    <xf numFmtId="164" fontId="11" fillId="0" borderId="26" xfId="1" applyNumberFormat="1" applyFont="1" applyBorder="1" applyAlignment="1">
      <alignment horizontal="center" vertical="top" wrapText="1"/>
    </xf>
    <xf numFmtId="164" fontId="6" fillId="0" borderId="61" xfId="1" applyNumberFormat="1" applyFont="1" applyBorder="1" applyAlignment="1">
      <alignment horizontal="center" vertical="top" wrapText="1"/>
    </xf>
    <xf numFmtId="0" fontId="5" fillId="0" borderId="26" xfId="0" applyFont="1" applyBorder="1" applyAlignment="1">
      <alignment wrapText="1"/>
    </xf>
    <xf numFmtId="165" fontId="5" fillId="0" borderId="58" xfId="0" applyNumberFormat="1" applyFont="1" applyBorder="1" applyAlignment="1">
      <alignment horizontal="center" vertical="top" wrapText="1"/>
    </xf>
    <xf numFmtId="164" fontId="6" fillId="0" borderId="72" xfId="1" applyNumberFormat="1" applyFont="1" applyBorder="1" applyAlignment="1">
      <alignment horizontal="center" vertical="top" wrapText="1"/>
    </xf>
    <xf numFmtId="0" fontId="5" fillId="0" borderId="53" xfId="0" applyFont="1" applyBorder="1" applyAlignment="1">
      <alignment wrapText="1"/>
    </xf>
    <xf numFmtId="0" fontId="5" fillId="0" borderId="56" xfId="0" applyFont="1" applyBorder="1" applyAlignment="1">
      <alignment horizontal="center" vertical="center" wrapText="1"/>
    </xf>
    <xf numFmtId="165" fontId="11" fillId="0" borderId="32" xfId="0" applyNumberFormat="1" applyFont="1" applyBorder="1" applyAlignment="1">
      <alignment horizontal="center" vertical="top" wrapText="1"/>
    </xf>
    <xf numFmtId="165" fontId="5" fillId="0" borderId="70" xfId="0" applyNumberFormat="1" applyFont="1" applyBorder="1" applyAlignment="1">
      <alignment horizontal="center" vertical="top" wrapText="1"/>
    </xf>
    <xf numFmtId="0" fontId="5" fillId="0" borderId="33" xfId="0" applyFont="1" applyBorder="1" applyAlignment="1">
      <alignment wrapText="1"/>
    </xf>
    <xf numFmtId="164" fontId="6" fillId="12" borderId="20" xfId="1" applyNumberFormat="1" applyFont="1" applyFill="1" applyBorder="1" applyAlignment="1">
      <alignment horizontal="right" vertical="top" wrapText="1"/>
    </xf>
    <xf numFmtId="164" fontId="6" fillId="12" borderId="21" xfId="1" applyNumberFormat="1" applyFont="1" applyFill="1" applyBorder="1" applyAlignment="1">
      <alignment horizontal="right" vertical="top" wrapText="1"/>
    </xf>
    <xf numFmtId="164" fontId="17" fillId="12" borderId="31" xfId="1" applyNumberFormat="1" applyFont="1" applyFill="1" applyBorder="1" applyAlignment="1">
      <alignment horizontal="right" vertical="top" wrapText="1"/>
    </xf>
    <xf numFmtId="164" fontId="17" fillId="12" borderId="32" xfId="1" applyNumberFormat="1" applyFont="1" applyFill="1" applyBorder="1" applyAlignment="1">
      <alignment horizontal="right" vertical="top" wrapText="1"/>
    </xf>
    <xf numFmtId="164" fontId="16" fillId="5" borderId="33" xfId="1" applyNumberFormat="1" applyFont="1" applyFill="1" applyBorder="1" applyAlignment="1">
      <alignment horizontal="right" vertical="top" wrapText="1"/>
    </xf>
    <xf numFmtId="164" fontId="17" fillId="12" borderId="30" xfId="1" applyNumberFormat="1" applyFont="1" applyFill="1" applyBorder="1" applyAlignment="1">
      <alignment horizontal="right" vertical="top" wrapText="1"/>
    </xf>
    <xf numFmtId="164" fontId="16" fillId="5" borderId="19" xfId="1" applyNumberFormat="1" applyFont="1" applyFill="1" applyBorder="1" applyAlignment="1">
      <alignment horizontal="right" vertical="top" wrapText="1"/>
    </xf>
    <xf numFmtId="165" fontId="5" fillId="12" borderId="22" xfId="0" applyNumberFormat="1" applyFont="1" applyFill="1" applyBorder="1" applyAlignment="1">
      <alignment horizontal="center" vertical="top" wrapText="1"/>
    </xf>
    <xf numFmtId="164" fontId="5" fillId="4" borderId="23" xfId="1" applyNumberFormat="1" applyFont="1" applyFill="1" applyBorder="1" applyAlignment="1">
      <alignment horizontal="left" vertical="top" wrapText="1"/>
    </xf>
    <xf numFmtId="164" fontId="5" fillId="4" borderId="24" xfId="1" applyNumberFormat="1" applyFont="1" applyFill="1" applyBorder="1" applyAlignment="1">
      <alignment horizontal="right" vertical="top" wrapText="1"/>
    </xf>
    <xf numFmtId="164" fontId="6" fillId="4" borderId="24" xfId="1" applyNumberFormat="1" applyFont="1" applyFill="1" applyBorder="1" applyAlignment="1">
      <alignment horizontal="right" vertical="top" wrapText="1"/>
    </xf>
    <xf numFmtId="165" fontId="5" fillId="4" borderId="25" xfId="0" applyNumberFormat="1" applyFont="1" applyFill="1" applyBorder="1" applyAlignment="1">
      <alignment horizontal="center" vertical="top" wrapText="1"/>
    </xf>
    <xf numFmtId="165" fontId="11" fillId="4" borderId="6" xfId="0" applyNumberFormat="1" applyFont="1" applyFill="1" applyBorder="1" applyAlignment="1">
      <alignment horizontal="center" vertical="top" wrapText="1"/>
    </xf>
    <xf numFmtId="165" fontId="11" fillId="4" borderId="0" xfId="0" applyNumberFormat="1" applyFont="1" applyFill="1" applyAlignment="1">
      <alignment horizontal="center" vertical="top" wrapText="1"/>
    </xf>
    <xf numFmtId="165" fontId="11" fillId="4" borderId="5" xfId="0" applyNumberFormat="1" applyFont="1" applyFill="1" applyBorder="1" applyAlignment="1">
      <alignment horizontal="center" vertical="top" wrapText="1"/>
    </xf>
    <xf numFmtId="0" fontId="11" fillId="4" borderId="0" xfId="0" applyFont="1" applyFill="1"/>
    <xf numFmtId="0" fontId="7" fillId="4" borderId="0" xfId="0" applyFont="1" applyFill="1" applyAlignment="1">
      <alignment horizontal="center"/>
    </xf>
    <xf numFmtId="164" fontId="32" fillId="11" borderId="0" xfId="0" applyNumberFormat="1" applyFont="1" applyFill="1"/>
    <xf numFmtId="0" fontId="11" fillId="5" borderId="16" xfId="0" applyFont="1" applyFill="1" applyBorder="1"/>
    <xf numFmtId="0" fontId="16" fillId="5" borderId="16" xfId="0" applyFont="1" applyFill="1" applyBorder="1" applyAlignment="1">
      <alignment horizontal="right"/>
    </xf>
    <xf numFmtId="164" fontId="16" fillId="5" borderId="18" xfId="0" applyNumberFormat="1" applyFont="1" applyFill="1" applyBorder="1" applyAlignment="1">
      <alignment vertical="top" wrapText="1"/>
    </xf>
    <xf numFmtId="164" fontId="17" fillId="4" borderId="79" xfId="0" applyNumberFormat="1" applyFont="1" applyFill="1" applyBorder="1" applyAlignment="1">
      <alignment vertical="top" wrapText="1"/>
    </xf>
    <xf numFmtId="165" fontId="5" fillId="4" borderId="11" xfId="0" applyNumberFormat="1" applyFont="1" applyFill="1" applyBorder="1" applyAlignment="1">
      <alignment horizontal="center" vertical="top" wrapText="1"/>
    </xf>
    <xf numFmtId="165" fontId="5" fillId="4" borderId="8" xfId="0" applyNumberFormat="1" applyFont="1" applyFill="1" applyBorder="1" applyAlignment="1">
      <alignment horizontal="center" vertical="top" wrapText="1"/>
    </xf>
    <xf numFmtId="0" fontId="17" fillId="4" borderId="36" xfId="0" applyFont="1" applyFill="1" applyBorder="1" applyAlignment="1">
      <alignment vertical="top" wrapText="1"/>
    </xf>
    <xf numFmtId="0" fontId="17" fillId="4" borderId="37" xfId="0" applyFont="1" applyFill="1" applyBorder="1" applyAlignment="1">
      <alignment vertical="top"/>
    </xf>
    <xf numFmtId="0" fontId="17" fillId="4" borderId="17" xfId="0" applyFont="1" applyFill="1" applyBorder="1" applyAlignment="1">
      <alignment vertical="top"/>
    </xf>
    <xf numFmtId="164" fontId="5" fillId="0" borderId="53" xfId="1" applyNumberFormat="1" applyFont="1" applyBorder="1" applyAlignment="1">
      <alignment horizontal="right" vertical="top" wrapText="1"/>
    </xf>
    <xf numFmtId="164" fontId="11" fillId="0" borderId="52" xfId="1" applyNumberFormat="1" applyFont="1" applyBorder="1" applyAlignment="1">
      <alignment horizontal="right" vertical="top" wrapText="1"/>
    </xf>
    <xf numFmtId="164" fontId="11" fillId="0" borderId="53" xfId="1" applyNumberFormat="1" applyFont="1" applyBorder="1" applyAlignment="1">
      <alignment horizontal="right" vertical="top" wrapText="1"/>
    </xf>
    <xf numFmtId="0" fontId="17" fillId="4" borderId="0" xfId="0" applyFont="1" applyFill="1"/>
    <xf numFmtId="164" fontId="11" fillId="4" borderId="0" xfId="1" applyNumberFormat="1" applyFont="1" applyFill="1"/>
    <xf numFmtId="164" fontId="5" fillId="0" borderId="22" xfId="1" applyNumberFormat="1" applyFont="1" applyBorder="1" applyAlignment="1">
      <alignment horizontal="right" vertical="top" wrapText="1"/>
    </xf>
    <xf numFmtId="164" fontId="11" fillId="0" borderId="22" xfId="1" applyNumberFormat="1" applyFont="1" applyBorder="1" applyAlignment="1">
      <alignment horizontal="right" vertical="top" wrapText="1"/>
    </xf>
    <xf numFmtId="164" fontId="45" fillId="4" borderId="0" xfId="1" applyNumberFormat="1" applyFont="1" applyFill="1"/>
    <xf numFmtId="164" fontId="17" fillId="4" borderId="0" xfId="0" applyNumberFormat="1" applyFont="1" applyFill="1"/>
    <xf numFmtId="164" fontId="16" fillId="5" borderId="26" xfId="1" applyNumberFormat="1" applyFont="1" applyFill="1" applyBorder="1" applyAlignment="1">
      <alignment horizontal="right" vertical="top" wrapText="1"/>
    </xf>
    <xf numFmtId="164" fontId="17" fillId="5" borderId="23" xfId="1" applyNumberFormat="1" applyFont="1" applyFill="1" applyBorder="1" applyAlignment="1">
      <alignment horizontal="right" vertical="top" wrapText="1"/>
    </xf>
    <xf numFmtId="164" fontId="17" fillId="9" borderId="24" xfId="1" applyNumberFormat="1" applyFont="1" applyFill="1" applyBorder="1" applyAlignment="1">
      <alignment horizontal="right" vertical="top" wrapText="1"/>
    </xf>
    <xf numFmtId="164" fontId="17" fillId="9" borderId="26" xfId="1" applyNumberFormat="1" applyFont="1" applyFill="1" applyBorder="1" applyAlignment="1">
      <alignment horizontal="right" vertical="top" wrapText="1"/>
    </xf>
    <xf numFmtId="0" fontId="16" fillId="0" borderId="0" xfId="0" applyFont="1" applyAlignment="1">
      <alignment horizontal="center"/>
    </xf>
    <xf numFmtId="0" fontId="10" fillId="0" borderId="0" xfId="0" applyFont="1" applyAlignment="1">
      <alignment vertical="top"/>
    </xf>
    <xf numFmtId="0" fontId="1" fillId="0" borderId="0" xfId="0" applyFont="1"/>
    <xf numFmtId="0" fontId="8" fillId="0" borderId="7" xfId="0" applyFont="1" applyBorder="1" applyAlignment="1">
      <alignment vertical="center" wrapText="1"/>
    </xf>
    <xf numFmtId="0" fontId="9" fillId="0" borderId="0" xfId="0" applyFont="1" applyAlignment="1">
      <alignment horizontal="center" vertical="center" wrapText="1"/>
    </xf>
    <xf numFmtId="164" fontId="5" fillId="0" borderId="28" xfId="1" applyNumberFormat="1" applyFont="1" applyBorder="1" applyAlignment="1">
      <alignment horizontal="center" vertical="top" wrapText="1"/>
    </xf>
    <xf numFmtId="165" fontId="5" fillId="0" borderId="28" xfId="0" applyNumberFormat="1" applyFont="1" applyBorder="1" applyAlignment="1">
      <alignment horizontal="center" vertical="top" wrapText="1"/>
    </xf>
    <xf numFmtId="165" fontId="5" fillId="0" borderId="82" xfId="0" applyNumberFormat="1" applyFont="1" applyBorder="1" applyAlignment="1">
      <alignment horizontal="center" vertical="top" wrapText="1"/>
    </xf>
    <xf numFmtId="0" fontId="8" fillId="0" borderId="0" xfId="0" applyFont="1" applyAlignment="1">
      <alignment vertical="center" wrapText="1"/>
    </xf>
    <xf numFmtId="0" fontId="8" fillId="0" borderId="39" xfId="0" applyFont="1" applyBorder="1" applyAlignment="1">
      <alignment horizontal="center" wrapText="1"/>
    </xf>
    <xf numFmtId="0" fontId="8" fillId="0" borderId="40" xfId="0" applyFont="1" applyBorder="1" applyAlignment="1">
      <alignment horizontal="center" wrapText="1"/>
    </xf>
    <xf numFmtId="0" fontId="5" fillId="0" borderId="0" xfId="0" applyFont="1" applyAlignment="1">
      <alignment horizontal="left"/>
    </xf>
    <xf numFmtId="164" fontId="6" fillId="10" borderId="0" xfId="1" applyNumberFormat="1" applyFont="1" applyFill="1" applyBorder="1" applyAlignment="1">
      <alignment horizontal="left" vertical="top" wrapText="1"/>
    </xf>
    <xf numFmtId="164" fontId="6" fillId="10" borderId="15" xfId="1" applyNumberFormat="1" applyFont="1" applyFill="1" applyBorder="1" applyAlignment="1">
      <alignment horizontal="left" vertical="top" wrapText="1"/>
    </xf>
    <xf numFmtId="0" fontId="17" fillId="10" borderId="36" xfId="0" applyFont="1" applyFill="1" applyBorder="1" applyAlignment="1">
      <alignment horizontal="left" vertical="top" wrapText="1"/>
    </xf>
    <xf numFmtId="0" fontId="17" fillId="10" borderId="37" xfId="0" applyFont="1" applyFill="1" applyBorder="1" applyAlignment="1">
      <alignment horizontal="left" vertical="top" wrapText="1"/>
    </xf>
    <xf numFmtId="0" fontId="5" fillId="10" borderId="38" xfId="0" applyFont="1" applyFill="1" applyBorder="1" applyAlignment="1">
      <alignment horizontal="left"/>
    </xf>
    <xf numFmtId="164" fontId="6" fillId="10" borderId="15" xfId="1" applyNumberFormat="1" applyFont="1" applyFill="1" applyBorder="1" applyAlignment="1">
      <alignment horizontal="left" vertical="top"/>
    </xf>
    <xf numFmtId="164" fontId="6" fillId="13" borderId="36" xfId="1" applyNumberFormat="1" applyFont="1" applyFill="1" applyBorder="1" applyAlignment="1">
      <alignment horizontal="left" vertical="top" wrapText="1"/>
    </xf>
    <xf numFmtId="165" fontId="5" fillId="13" borderId="37" xfId="0" applyNumberFormat="1" applyFont="1" applyFill="1" applyBorder="1" applyAlignment="1">
      <alignment horizontal="left" vertical="top" wrapText="1"/>
    </xf>
    <xf numFmtId="164" fontId="6" fillId="13" borderId="38" xfId="1" applyNumberFormat="1" applyFont="1" applyFill="1" applyBorder="1" applyAlignment="1">
      <alignment horizontal="left" vertical="top" wrapText="1"/>
    </xf>
    <xf numFmtId="164" fontId="6" fillId="10" borderId="14" xfId="1" applyNumberFormat="1" applyFont="1" applyFill="1" applyBorder="1" applyAlignment="1">
      <alignment horizontal="left" vertical="top" wrapText="1"/>
    </xf>
    <xf numFmtId="164" fontId="6" fillId="10" borderId="61" xfId="1" applyNumberFormat="1" applyFont="1" applyFill="1" applyBorder="1" applyAlignment="1">
      <alignment horizontal="left" vertical="top" wrapText="1"/>
    </xf>
    <xf numFmtId="164" fontId="6" fillId="10" borderId="42" xfId="1" applyNumberFormat="1" applyFont="1" applyFill="1" applyBorder="1" applyAlignment="1">
      <alignment horizontal="right" vertical="top" wrapText="1"/>
    </xf>
    <xf numFmtId="0" fontId="9" fillId="0" borderId="78" xfId="0" applyFont="1" applyBorder="1" applyAlignment="1">
      <alignment vertical="center" wrapText="1"/>
    </xf>
    <xf numFmtId="164" fontId="6" fillId="0" borderId="27" xfId="1" applyNumberFormat="1" applyFont="1" applyBorder="1" applyAlignment="1">
      <alignment horizontal="right" vertical="top" wrapText="1"/>
    </xf>
    <xf numFmtId="164" fontId="6" fillId="10" borderId="45" xfId="1" applyNumberFormat="1" applyFont="1" applyFill="1" applyBorder="1" applyAlignment="1">
      <alignment horizontal="left" vertical="top" wrapText="1"/>
    </xf>
    <xf numFmtId="165" fontId="5" fillId="0" borderId="20" xfId="0" applyNumberFormat="1" applyFont="1" applyBorder="1" applyAlignment="1">
      <alignment horizontal="right" vertical="top" wrapText="1"/>
    </xf>
    <xf numFmtId="165" fontId="5" fillId="0" borderId="52" xfId="0" applyNumberFormat="1" applyFont="1" applyBorder="1" applyAlignment="1">
      <alignment horizontal="right" vertical="top" wrapText="1"/>
    </xf>
    <xf numFmtId="165" fontId="5" fillId="0" borderId="53"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4" fontId="6" fillId="0" borderId="23" xfId="1" applyNumberFormat="1" applyFont="1" applyBorder="1" applyAlignment="1">
      <alignment horizontal="right" vertical="top" wrapText="1"/>
    </xf>
    <xf numFmtId="164" fontId="6" fillId="0" borderId="24" xfId="1" applyNumberFormat="1" applyFont="1" applyBorder="1" applyAlignment="1">
      <alignment horizontal="right" vertical="top" wrapText="1"/>
    </xf>
    <xf numFmtId="164" fontId="6" fillId="0" borderId="26" xfId="1" applyNumberFormat="1" applyFont="1" applyBorder="1" applyAlignment="1">
      <alignment horizontal="right" vertical="top" wrapText="1"/>
    </xf>
    <xf numFmtId="0" fontId="11" fillId="0" borderId="22" xfId="0" applyFont="1" applyBorder="1" applyAlignment="1">
      <alignment horizontal="right" vertical="top" wrapText="1"/>
    </xf>
    <xf numFmtId="164" fontId="11" fillId="0" borderId="27" xfId="1" applyNumberFormat="1" applyFont="1" applyFill="1" applyBorder="1" applyAlignment="1">
      <alignment horizontal="left" vertical="top" wrapText="1"/>
    </xf>
    <xf numFmtId="0" fontId="17" fillId="0" borderId="27" xfId="0" applyFont="1" applyBorder="1" applyAlignment="1">
      <alignment horizontal="left" vertical="top" wrapText="1"/>
    </xf>
    <xf numFmtId="164" fontId="6" fillId="0" borderId="60" xfId="1" applyNumberFormat="1" applyFont="1" applyBorder="1" applyAlignment="1">
      <alignment horizontal="right" vertical="top" wrapText="1"/>
    </xf>
    <xf numFmtId="164" fontId="6" fillId="13" borderId="12" xfId="1" applyNumberFormat="1" applyFont="1" applyFill="1" applyBorder="1" applyAlignment="1">
      <alignment horizontal="left" vertical="top" wrapText="1"/>
    </xf>
    <xf numFmtId="164" fontId="6" fillId="13" borderId="75" xfId="1" applyNumberFormat="1" applyFont="1" applyFill="1" applyBorder="1" applyAlignment="1">
      <alignment horizontal="left" vertical="top" wrapText="1"/>
    </xf>
    <xf numFmtId="0" fontId="11" fillId="0" borderId="20" xfId="0" applyFont="1" applyBorder="1" applyAlignment="1">
      <alignment horizontal="right" vertical="top" wrapText="1"/>
    </xf>
    <xf numFmtId="165" fontId="5" fillId="0" borderId="76" xfId="0" applyNumberFormat="1" applyFont="1" applyBorder="1" applyAlignment="1">
      <alignment horizontal="right" vertical="top" wrapText="1"/>
    </xf>
    <xf numFmtId="165" fontId="5" fillId="0" borderId="27" xfId="0" applyNumberFormat="1" applyFont="1" applyBorder="1" applyAlignment="1">
      <alignment horizontal="right" vertical="top" wrapText="1"/>
    </xf>
    <xf numFmtId="164" fontId="6" fillId="0" borderId="29" xfId="1" applyNumberFormat="1" applyFont="1" applyBorder="1" applyAlignment="1">
      <alignment horizontal="right" vertical="top" wrapText="1"/>
    </xf>
    <xf numFmtId="164" fontId="5" fillId="0" borderId="51" xfId="1" applyNumberFormat="1" applyFont="1" applyBorder="1" applyAlignment="1">
      <alignment horizontal="right" vertical="top" wrapText="1"/>
    </xf>
    <xf numFmtId="164" fontId="5" fillId="0" borderId="70" xfId="1" applyNumberFormat="1" applyFont="1" applyBorder="1" applyAlignment="1">
      <alignment horizontal="left" vertical="top" wrapText="1"/>
    </xf>
    <xf numFmtId="0" fontId="11" fillId="0" borderId="27" xfId="0" applyFont="1" applyBorder="1" applyAlignment="1">
      <alignment horizontal="right" vertical="top" wrapText="1"/>
    </xf>
    <xf numFmtId="164" fontId="11" fillId="0" borderId="51" xfId="1" applyNumberFormat="1" applyFont="1" applyFill="1" applyBorder="1" applyAlignment="1">
      <alignment horizontal="left" vertical="top" wrapText="1"/>
    </xf>
    <xf numFmtId="164" fontId="5" fillId="0" borderId="20" xfId="1" applyNumberFormat="1" applyFont="1" applyBorder="1" applyAlignment="1">
      <alignment horizontal="left" vertical="top"/>
    </xf>
    <xf numFmtId="164" fontId="11" fillId="0" borderId="21" xfId="1" applyNumberFormat="1" applyFont="1" applyBorder="1" applyAlignment="1">
      <alignment horizontal="left" vertical="top" wrapText="1"/>
    </xf>
    <xf numFmtId="164" fontId="5" fillId="0" borderId="34" xfId="1" applyNumberFormat="1" applyFont="1" applyBorder="1" applyAlignment="1">
      <alignment horizontal="center" vertical="top" wrapText="1"/>
    </xf>
    <xf numFmtId="164" fontId="6" fillId="0" borderId="25" xfId="1" applyNumberFormat="1" applyFont="1" applyBorder="1" applyAlignment="1">
      <alignment horizontal="right" vertical="top" wrapText="1"/>
    </xf>
    <xf numFmtId="0" fontId="17" fillId="10" borderId="78" xfId="0" applyFont="1" applyFill="1" applyBorder="1" applyAlignment="1">
      <alignment horizontal="left" vertical="top" wrapText="1"/>
    </xf>
    <xf numFmtId="0" fontId="17" fillId="10" borderId="77" xfId="0" applyFont="1" applyFill="1" applyBorder="1" applyAlignment="1">
      <alignment horizontal="left" vertical="top" wrapText="1"/>
    </xf>
    <xf numFmtId="0" fontId="17" fillId="10" borderId="83" xfId="0" applyFont="1" applyFill="1" applyBorder="1" applyAlignment="1">
      <alignment horizontal="left" vertical="top" wrapText="1"/>
    </xf>
    <xf numFmtId="0" fontId="17" fillId="10" borderId="45" xfId="0" applyFont="1" applyFill="1" applyBorder="1" applyAlignment="1">
      <alignment horizontal="left" vertical="top" wrapText="1"/>
    </xf>
    <xf numFmtId="0" fontId="17" fillId="10" borderId="81" xfId="0" applyFont="1" applyFill="1" applyBorder="1" applyAlignment="1">
      <alignment horizontal="left" vertical="top" wrapText="1"/>
    </xf>
    <xf numFmtId="0" fontId="17" fillId="10" borderId="75" xfId="0" applyFont="1" applyFill="1" applyBorder="1" applyAlignment="1">
      <alignment horizontal="left" vertical="top" wrapText="1"/>
    </xf>
    <xf numFmtId="0" fontId="17" fillId="10" borderId="80" xfId="0" applyFont="1" applyFill="1" applyBorder="1" applyAlignment="1">
      <alignment horizontal="left" vertical="top" wrapText="1"/>
    </xf>
    <xf numFmtId="0" fontId="17" fillId="10" borderId="12" xfId="0" applyFont="1" applyFill="1" applyBorder="1" applyAlignment="1">
      <alignment horizontal="left" vertical="top" wrapText="1"/>
    </xf>
    <xf numFmtId="165" fontId="5" fillId="0" borderId="52" xfId="0" applyNumberFormat="1" applyFont="1" applyBorder="1" applyAlignment="1">
      <alignment horizontal="center" vertical="top" wrapText="1"/>
    </xf>
    <xf numFmtId="164" fontId="5" fillId="0" borderId="52" xfId="1" applyNumberFormat="1" applyFont="1" applyBorder="1" applyAlignment="1">
      <alignment horizontal="center" vertical="top" wrapText="1"/>
    </xf>
    <xf numFmtId="164" fontId="5" fillId="0" borderId="53" xfId="1" applyNumberFormat="1" applyFont="1" applyBorder="1" applyAlignment="1">
      <alignment horizontal="center" vertical="top" wrapText="1"/>
    </xf>
    <xf numFmtId="164" fontId="5" fillId="0" borderId="22" xfId="1" applyNumberFormat="1" applyFont="1" applyBorder="1" applyAlignment="1">
      <alignment horizontal="center" vertical="top" wrapText="1"/>
    </xf>
    <xf numFmtId="165" fontId="5" fillId="0" borderId="24" xfId="0" applyNumberFormat="1" applyFont="1" applyBorder="1" applyAlignment="1">
      <alignment horizontal="center" vertical="top" wrapText="1"/>
    </xf>
    <xf numFmtId="164" fontId="5" fillId="0" borderId="24" xfId="1" applyNumberFormat="1" applyFont="1" applyBorder="1" applyAlignment="1">
      <alignment horizontal="center" vertical="top" wrapText="1"/>
    </xf>
    <xf numFmtId="165" fontId="5" fillId="0" borderId="26" xfId="0" applyNumberFormat="1" applyFont="1" applyBorder="1" applyAlignment="1">
      <alignment horizontal="center" vertical="top" wrapText="1"/>
    </xf>
    <xf numFmtId="164" fontId="5" fillId="0" borderId="51" xfId="1" applyNumberFormat="1" applyFont="1" applyBorder="1" applyAlignment="1">
      <alignment horizontal="center" vertical="top" wrapText="1"/>
    </xf>
    <xf numFmtId="0" fontId="5" fillId="0" borderId="52" xfId="0" applyFont="1" applyBorder="1" applyAlignment="1">
      <alignment wrapText="1"/>
    </xf>
    <xf numFmtId="164" fontId="5" fillId="0" borderId="23" xfId="1" applyNumberFormat="1" applyFont="1" applyBorder="1" applyAlignment="1">
      <alignment horizontal="center" vertical="top" wrapText="1"/>
    </xf>
    <xf numFmtId="0" fontId="5" fillId="0" borderId="75" xfId="0" applyFont="1" applyBorder="1" applyAlignment="1">
      <alignment wrapText="1"/>
    </xf>
    <xf numFmtId="164" fontId="6" fillId="0" borderId="23" xfId="1" applyNumberFormat="1" applyFont="1" applyBorder="1" applyAlignment="1">
      <alignment horizontal="center" vertical="top" wrapText="1"/>
    </xf>
    <xf numFmtId="0" fontId="5" fillId="0" borderId="26" xfId="0" applyFont="1" applyBorder="1"/>
    <xf numFmtId="165" fontId="5" fillId="0" borderId="54" xfId="0" applyNumberFormat="1" applyFont="1" applyBorder="1" applyAlignment="1">
      <alignment horizontal="center" vertical="top" wrapText="1"/>
    </xf>
    <xf numFmtId="165" fontId="5" fillId="0" borderId="25" xfId="0" applyNumberFormat="1" applyFont="1" applyBorder="1" applyAlignment="1">
      <alignment horizontal="center" vertical="top" wrapText="1"/>
    </xf>
    <xf numFmtId="0" fontId="5" fillId="0" borderId="25" xfId="0" applyFont="1" applyBorder="1"/>
    <xf numFmtId="0" fontId="8" fillId="0" borderId="41" xfId="0" applyFont="1" applyBorder="1" applyAlignment="1">
      <alignment horizont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1" xfId="0" applyFont="1" applyBorder="1" applyAlignment="1">
      <alignment horizontal="center" wrapText="1"/>
    </xf>
    <xf numFmtId="0" fontId="6" fillId="0" borderId="17" xfId="0" applyFont="1" applyBorder="1" applyAlignment="1">
      <alignment horizontal="center"/>
    </xf>
    <xf numFmtId="0" fontId="8" fillId="0" borderId="36" xfId="0" applyFont="1" applyBorder="1" applyAlignment="1">
      <alignment vertical="center" wrapText="1"/>
    </xf>
    <xf numFmtId="0" fontId="8" fillId="0" borderId="37" xfId="0" applyFont="1" applyBorder="1" applyAlignment="1">
      <alignment horizontal="center" vertical="center" wrapText="1"/>
    </xf>
    <xf numFmtId="0" fontId="8" fillId="0" borderId="37" xfId="0" applyFont="1" applyBorder="1" applyAlignment="1">
      <alignment vertical="center" wrapText="1"/>
    </xf>
    <xf numFmtId="0" fontId="11" fillId="0" borderId="69" xfId="0" applyFont="1" applyBorder="1" applyAlignment="1">
      <alignment vertical="center" wrapText="1"/>
    </xf>
    <xf numFmtId="0" fontId="11" fillId="0" borderId="37" xfId="0" applyFont="1" applyBorder="1" applyAlignment="1">
      <alignment vertical="center" wrapText="1"/>
    </xf>
    <xf numFmtId="0" fontId="11" fillId="0" borderId="17" xfId="0" applyFont="1" applyBorder="1" applyAlignment="1">
      <alignment vertical="center" wrapText="1"/>
    </xf>
    <xf numFmtId="0" fontId="11" fillId="0" borderId="36" xfId="0" applyFont="1" applyBorder="1" applyAlignment="1">
      <alignment vertical="center" wrapText="1"/>
    </xf>
    <xf numFmtId="0" fontId="17" fillId="0" borderId="3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9" xfId="0" applyFont="1" applyBorder="1" applyAlignment="1">
      <alignment horizontal="center" vertical="center" wrapText="1"/>
    </xf>
    <xf numFmtId="0" fontId="8" fillId="0" borderId="17" xfId="0" applyFont="1" applyBorder="1" applyAlignment="1">
      <alignment vertical="center" wrapText="1"/>
    </xf>
    <xf numFmtId="0" fontId="8" fillId="0" borderId="17" xfId="0" applyFont="1" applyBorder="1" applyAlignment="1">
      <alignment horizontal="center" wrapText="1"/>
    </xf>
    <xf numFmtId="0" fontId="8" fillId="0" borderId="2" xfId="0" applyFont="1" applyBorder="1" applyAlignment="1">
      <alignment horizontal="center" wrapText="1"/>
    </xf>
    <xf numFmtId="164" fontId="11" fillId="0" borderId="76" xfId="1" applyNumberFormat="1" applyFont="1" applyBorder="1" applyAlignment="1">
      <alignment horizontal="right" vertical="top" wrapText="1"/>
    </xf>
    <xf numFmtId="164" fontId="11" fillId="0" borderId="59" xfId="1" applyNumberFormat="1" applyFont="1" applyBorder="1" applyAlignment="1">
      <alignment horizontal="right" vertical="top" wrapText="1"/>
    </xf>
    <xf numFmtId="164" fontId="11" fillId="0" borderId="27" xfId="1" applyNumberFormat="1" applyFont="1" applyBorder="1" applyAlignment="1">
      <alignment horizontal="right" vertical="top" wrapText="1"/>
    </xf>
    <xf numFmtId="164" fontId="11" fillId="0" borderId="29" xfId="1" applyNumberFormat="1" applyFont="1" applyBorder="1" applyAlignment="1">
      <alignment horizontal="right" vertical="top" wrapText="1"/>
    </xf>
    <xf numFmtId="165" fontId="11" fillId="0" borderId="51" xfId="0" applyNumberFormat="1" applyFont="1" applyBorder="1" applyAlignment="1">
      <alignment horizontal="center" vertical="top" wrapText="1"/>
    </xf>
    <xf numFmtId="165" fontId="11" fillId="0" borderId="19" xfId="0" applyNumberFormat="1" applyFont="1" applyBorder="1" applyAlignment="1">
      <alignment horizontal="center" vertical="top" wrapText="1"/>
    </xf>
    <xf numFmtId="165" fontId="11" fillId="0" borderId="23" xfId="0" applyNumberFormat="1" applyFont="1" applyBorder="1" applyAlignment="1">
      <alignment horizontal="center" vertical="top" wrapText="1"/>
    </xf>
    <xf numFmtId="164" fontId="11" fillId="0" borderId="24" xfId="1" applyNumberFormat="1" applyFont="1" applyBorder="1" applyAlignment="1">
      <alignment horizontal="right" vertical="top" wrapText="1"/>
    </xf>
    <xf numFmtId="164" fontId="11" fillId="0" borderId="60" xfId="1" applyNumberFormat="1" applyFont="1" applyBorder="1" applyAlignment="1">
      <alignment horizontal="right" vertical="top" wrapText="1"/>
    </xf>
    <xf numFmtId="164" fontId="17" fillId="5" borderId="43" xfId="1" applyNumberFormat="1" applyFont="1" applyFill="1" applyBorder="1" applyAlignment="1">
      <alignment horizontal="right" vertical="top" wrapText="1"/>
    </xf>
    <xf numFmtId="164" fontId="17" fillId="12" borderId="49" xfId="1" applyNumberFormat="1" applyFont="1" applyFill="1" applyBorder="1" applyAlignment="1">
      <alignment horizontal="right" vertical="top" wrapText="1"/>
    </xf>
    <xf numFmtId="164" fontId="17" fillId="12" borderId="85" xfId="1" applyNumberFormat="1" applyFont="1" applyFill="1" applyBorder="1" applyAlignment="1">
      <alignment horizontal="right" vertical="top" wrapText="1"/>
    </xf>
    <xf numFmtId="164" fontId="17" fillId="12" borderId="44" xfId="1" applyNumberFormat="1" applyFont="1" applyFill="1" applyBorder="1" applyAlignment="1">
      <alignment horizontal="right" vertical="top" wrapText="1"/>
    </xf>
    <xf numFmtId="164" fontId="17" fillId="5" borderId="56" xfId="1" applyNumberFormat="1" applyFont="1" applyFill="1" applyBorder="1" applyAlignment="1">
      <alignment horizontal="right" vertical="top" wrapText="1"/>
    </xf>
    <xf numFmtId="165" fontId="11" fillId="0" borderId="26" xfId="0" applyNumberFormat="1" applyFont="1" applyBorder="1" applyAlignment="1">
      <alignment horizontal="center" vertical="top" wrapText="1"/>
    </xf>
    <xf numFmtId="0" fontId="5" fillId="9" borderId="12" xfId="0" applyFont="1" applyFill="1" applyBorder="1"/>
    <xf numFmtId="0" fontId="17" fillId="0" borderId="36" xfId="0" applyFont="1" applyBorder="1" applyAlignment="1">
      <alignment horizontal="center" wrapText="1"/>
    </xf>
    <xf numFmtId="0" fontId="17" fillId="0" borderId="37" xfId="0" applyFont="1" applyBorder="1" applyAlignment="1">
      <alignment horizontal="center" wrapText="1"/>
    </xf>
    <xf numFmtId="0" fontId="17" fillId="0" borderId="17" xfId="0" applyFont="1" applyBorder="1" applyAlignment="1">
      <alignment horizontal="center" wrapText="1"/>
    </xf>
    <xf numFmtId="0" fontId="17" fillId="0" borderId="69" xfId="0" applyFont="1" applyBorder="1" applyAlignment="1">
      <alignment horizontal="center" wrapText="1"/>
    </xf>
    <xf numFmtId="0" fontId="17" fillId="0" borderId="11" xfId="0" applyFont="1" applyBorder="1" applyAlignment="1">
      <alignment horizontal="center" wrapText="1"/>
    </xf>
    <xf numFmtId="0" fontId="17" fillId="0" borderId="81" xfId="0" applyFont="1" applyBorder="1" applyAlignment="1">
      <alignment horizontal="center" wrapText="1"/>
    </xf>
    <xf numFmtId="0" fontId="17" fillId="0" borderId="75" xfId="0" applyFont="1" applyBorder="1" applyAlignment="1">
      <alignment horizontal="center" wrapText="1"/>
    </xf>
    <xf numFmtId="0" fontId="17" fillId="0" borderId="8" xfId="0" applyFont="1" applyBorder="1" applyAlignment="1">
      <alignment horizontal="center" wrapText="1"/>
    </xf>
    <xf numFmtId="0" fontId="8" fillId="0" borderId="12" xfId="0" applyFont="1" applyBorder="1" applyAlignment="1">
      <alignment horizontal="center" wrapText="1"/>
    </xf>
    <xf numFmtId="0" fontId="8" fillId="0" borderId="80" xfId="0" applyFont="1" applyBorder="1" applyAlignment="1">
      <alignment horizontal="center" wrapText="1"/>
    </xf>
    <xf numFmtId="0" fontId="8" fillId="0" borderId="10" xfId="0" applyFont="1" applyBorder="1" applyAlignment="1">
      <alignment horizontal="center" wrapText="1"/>
    </xf>
    <xf numFmtId="164" fontId="37" fillId="0" borderId="51" xfId="1" applyNumberFormat="1" applyFont="1" applyBorder="1" applyAlignment="1">
      <alignment horizontal="right" vertical="top" wrapText="1"/>
    </xf>
    <xf numFmtId="164" fontId="37" fillId="0" borderId="53" xfId="1" applyNumberFormat="1" applyFont="1" applyBorder="1" applyAlignment="1">
      <alignment horizontal="right" vertical="top" wrapText="1"/>
    </xf>
    <xf numFmtId="164" fontId="37" fillId="0" borderId="23" xfId="1" applyNumberFormat="1" applyFont="1" applyBorder="1" applyAlignment="1">
      <alignment horizontal="right" vertical="top" wrapText="1"/>
    </xf>
    <xf numFmtId="164" fontId="37" fillId="0" borderId="24" xfId="1" applyNumberFormat="1" applyFont="1" applyBorder="1" applyAlignment="1">
      <alignment horizontal="right" vertical="top" wrapText="1"/>
    </xf>
    <xf numFmtId="164" fontId="37" fillId="0" borderId="26" xfId="1" applyNumberFormat="1" applyFont="1" applyBorder="1" applyAlignment="1">
      <alignment horizontal="right" vertical="top" wrapText="1"/>
    </xf>
    <xf numFmtId="164" fontId="42" fillId="0" borderId="52" xfId="1" applyNumberFormat="1" applyFont="1" applyBorder="1" applyAlignment="1">
      <alignment vertical="top" wrapText="1"/>
    </xf>
    <xf numFmtId="164" fontId="38" fillId="0" borderId="43" xfId="1" applyNumberFormat="1" applyFont="1" applyBorder="1" applyAlignment="1">
      <alignment horizontal="right" vertical="top" wrapText="1"/>
    </xf>
    <xf numFmtId="164" fontId="38" fillId="0" borderId="44" xfId="1" applyNumberFormat="1" applyFont="1" applyBorder="1" applyAlignment="1">
      <alignment horizontal="right" vertical="top" wrapText="1"/>
    </xf>
    <xf numFmtId="164" fontId="37" fillId="0" borderId="78" xfId="1" applyNumberFormat="1" applyFont="1" applyBorder="1" applyAlignment="1">
      <alignment horizontal="right" vertical="top" wrapText="1"/>
    </xf>
    <xf numFmtId="164" fontId="37" fillId="0" borderId="77" xfId="1" applyNumberFormat="1" applyFont="1" applyBorder="1" applyAlignment="1">
      <alignment horizontal="right" vertical="top" wrapText="1"/>
    </xf>
    <xf numFmtId="164" fontId="37" fillId="0" borderId="7" xfId="1" applyNumberFormat="1" applyFont="1" applyBorder="1" applyAlignment="1">
      <alignment horizontal="right" vertical="top" wrapText="1"/>
    </xf>
    <xf numFmtId="164" fontId="41" fillId="5" borderId="17" xfId="1" applyNumberFormat="1" applyFont="1" applyFill="1" applyBorder="1" applyAlignment="1">
      <alignment vertical="top" wrapText="1"/>
    </xf>
    <xf numFmtId="164" fontId="37" fillId="6" borderId="36" xfId="1" applyNumberFormat="1" applyFont="1" applyFill="1" applyBorder="1" applyAlignment="1">
      <alignment vertical="top" wrapText="1"/>
    </xf>
    <xf numFmtId="164" fontId="37" fillId="6" borderId="37" xfId="1" applyNumberFormat="1" applyFont="1" applyFill="1" applyBorder="1" applyAlignment="1">
      <alignment vertical="top" wrapText="1"/>
    </xf>
    <xf numFmtId="164" fontId="41" fillId="5" borderId="37" xfId="0" applyNumberFormat="1" applyFont="1" applyFill="1" applyBorder="1" applyAlignment="1">
      <alignment horizontal="center" vertical="top" wrapText="1"/>
    </xf>
    <xf numFmtId="165" fontId="11" fillId="0" borderId="43" xfId="0" applyNumberFormat="1" applyFont="1" applyBorder="1" applyAlignment="1">
      <alignment horizontal="center" vertical="top" wrapText="1"/>
    </xf>
    <xf numFmtId="164" fontId="11" fillId="0" borderId="44" xfId="1" applyNumberFormat="1" applyFont="1" applyBorder="1" applyAlignment="1">
      <alignment horizontal="right" vertical="top" wrapText="1"/>
    </xf>
    <xf numFmtId="165" fontId="5" fillId="0" borderId="57" xfId="0" applyNumberFormat="1" applyFont="1" applyBorder="1" applyAlignment="1">
      <alignment horizontal="center" vertical="top" wrapText="1"/>
    </xf>
    <xf numFmtId="0" fontId="17" fillId="4" borderId="16" xfId="0" applyFont="1" applyFill="1" applyBorder="1" applyAlignment="1">
      <alignment horizontal="left" vertical="top"/>
    </xf>
    <xf numFmtId="0" fontId="44" fillId="0" borderId="43" xfId="0" applyFont="1" applyBorder="1" applyAlignment="1">
      <alignment vertical="top" wrapText="1"/>
    </xf>
    <xf numFmtId="165" fontId="38" fillId="0" borderId="44" xfId="0" applyNumberFormat="1" applyFont="1" applyBorder="1" applyAlignment="1">
      <alignment horizontal="center" vertical="top" wrapText="1"/>
    </xf>
    <xf numFmtId="0" fontId="38" fillId="0" borderId="56" xfId="0" applyFont="1" applyBorder="1" applyAlignment="1">
      <alignment horizontal="center" vertical="top" wrapText="1"/>
    </xf>
    <xf numFmtId="164" fontId="37" fillId="0" borderId="55" xfId="1" applyNumberFormat="1" applyFont="1" applyBorder="1" applyAlignment="1">
      <alignment horizontal="right" vertical="top" wrapText="1"/>
    </xf>
    <xf numFmtId="164" fontId="37" fillId="0" borderId="46" xfId="1" applyNumberFormat="1" applyFont="1" applyBorder="1" applyAlignment="1">
      <alignment horizontal="right" vertical="top" wrapText="1"/>
    </xf>
    <xf numFmtId="164" fontId="38" fillId="0" borderId="59" xfId="1" applyNumberFormat="1" applyFont="1" applyBorder="1" applyAlignment="1">
      <alignment horizontal="right" vertical="top" wrapText="1"/>
    </xf>
    <xf numFmtId="165" fontId="37" fillId="0" borderId="55" xfId="1" applyNumberFormat="1" applyFont="1" applyFill="1" applyBorder="1" applyAlignment="1">
      <alignment horizontal="right" vertical="top" wrapText="1"/>
    </xf>
    <xf numFmtId="165" fontId="38" fillId="0" borderId="55" xfId="0" applyNumberFormat="1" applyFont="1" applyBorder="1" applyAlignment="1">
      <alignment horizontal="center" vertical="top" wrapText="1"/>
    </xf>
    <xf numFmtId="0" fontId="38" fillId="0" borderId="56" xfId="0" applyFont="1" applyBorder="1" applyAlignment="1">
      <alignment horizontal="right" vertical="top" wrapText="1"/>
    </xf>
    <xf numFmtId="0" fontId="38" fillId="0" borderId="57" xfId="0" applyFont="1" applyBorder="1" applyAlignment="1">
      <alignment horizontal="right" vertical="top" wrapText="1"/>
    </xf>
    <xf numFmtId="0" fontId="38" fillId="0" borderId="57" xfId="0" applyFont="1" applyBorder="1" applyAlignment="1">
      <alignment horizontal="center" wrapText="1"/>
    </xf>
    <xf numFmtId="0" fontId="42" fillId="10" borderId="16" xfId="0" applyFont="1" applyFill="1" applyBorder="1" applyAlignment="1">
      <alignment vertical="top" wrapText="1"/>
    </xf>
    <xf numFmtId="0" fontId="43" fillId="10" borderId="16" xfId="0" applyFont="1" applyFill="1" applyBorder="1" applyAlignment="1">
      <alignment vertical="top" wrapText="1"/>
    </xf>
    <xf numFmtId="0" fontId="38" fillId="10" borderId="16" xfId="0" applyFont="1" applyFill="1" applyBorder="1" applyAlignment="1">
      <alignment vertical="top" wrapText="1"/>
    </xf>
    <xf numFmtId="164" fontId="42" fillId="12" borderId="43" xfId="1" applyNumberFormat="1" applyFont="1" applyFill="1" applyBorder="1" applyAlignment="1">
      <alignment vertical="top" wrapText="1"/>
    </xf>
    <xf numFmtId="164" fontId="42" fillId="12" borderId="44" xfId="1" applyNumberFormat="1" applyFont="1" applyFill="1" applyBorder="1" applyAlignment="1">
      <alignment vertical="top" wrapText="1"/>
    </xf>
    <xf numFmtId="164" fontId="43" fillId="12" borderId="55" xfId="1" applyNumberFormat="1" applyFont="1" applyFill="1" applyBorder="1" applyAlignment="1">
      <alignment vertical="top" wrapText="1"/>
    </xf>
    <xf numFmtId="164" fontId="42" fillId="12" borderId="55" xfId="1" applyNumberFormat="1" applyFont="1" applyFill="1" applyBorder="1" applyAlignment="1">
      <alignment vertical="top" wrapText="1"/>
    </xf>
    <xf numFmtId="164" fontId="42" fillId="12" borderId="56" xfId="1" applyNumberFormat="1" applyFont="1" applyFill="1" applyBorder="1" applyAlignment="1">
      <alignment vertical="top" wrapText="1"/>
    </xf>
    <xf numFmtId="164" fontId="42" fillId="12" borderId="46" xfId="1" applyNumberFormat="1" applyFont="1" applyFill="1" applyBorder="1" applyAlignment="1">
      <alignment vertical="top" wrapText="1"/>
    </xf>
    <xf numFmtId="164" fontId="42" fillId="12" borderId="39" xfId="1" applyNumberFormat="1" applyFont="1" applyFill="1" applyBorder="1" applyAlignment="1">
      <alignment vertical="top" wrapText="1"/>
    </xf>
    <xf numFmtId="164" fontId="42" fillId="12" borderId="40" xfId="1" applyNumberFormat="1" applyFont="1" applyFill="1" applyBorder="1" applyAlignment="1">
      <alignment vertical="top" wrapText="1"/>
    </xf>
    <xf numFmtId="164" fontId="42" fillId="12" borderId="2" xfId="1" applyNumberFormat="1" applyFont="1" applyFill="1" applyBorder="1" applyAlignment="1">
      <alignment vertical="top" wrapText="1"/>
    </xf>
    <xf numFmtId="164" fontId="42" fillId="12" borderId="5" xfId="1" applyNumberFormat="1" applyFont="1" applyFill="1" applyBorder="1" applyAlignment="1">
      <alignment vertical="top" wrapText="1"/>
    </xf>
    <xf numFmtId="164" fontId="42" fillId="12" borderId="76" xfId="1" applyNumberFormat="1" applyFont="1" applyFill="1" applyBorder="1" applyAlignment="1">
      <alignment vertical="top" wrapText="1"/>
    </xf>
    <xf numFmtId="165" fontId="38" fillId="12" borderId="20" xfId="0" applyNumberFormat="1" applyFont="1" applyFill="1" applyBorder="1" applyAlignment="1">
      <alignment horizontal="center" vertical="top" wrapText="1"/>
    </xf>
    <xf numFmtId="164" fontId="42" fillId="12" borderId="52" xfId="1" applyNumberFormat="1" applyFont="1" applyFill="1" applyBorder="1" applyAlignment="1">
      <alignment vertical="top" wrapText="1"/>
    </xf>
    <xf numFmtId="165" fontId="38" fillId="12" borderId="55" xfId="0" applyNumberFormat="1" applyFont="1" applyFill="1" applyBorder="1" applyAlignment="1">
      <alignment horizontal="center" vertical="top" wrapText="1"/>
    </xf>
    <xf numFmtId="0" fontId="42" fillId="12" borderId="53" xfId="0" applyFont="1" applyFill="1" applyBorder="1" applyAlignment="1">
      <alignment vertical="top" wrapText="1"/>
    </xf>
    <xf numFmtId="0" fontId="42" fillId="12" borderId="58" xfId="0" applyFont="1" applyFill="1" applyBorder="1" applyAlignment="1">
      <alignment vertical="top" wrapText="1"/>
    </xf>
    <xf numFmtId="0" fontId="40" fillId="0" borderId="78" xfId="0" applyFont="1" applyBorder="1" applyAlignment="1">
      <alignment vertical="top" wrapText="1"/>
    </xf>
    <xf numFmtId="165" fontId="38" fillId="0" borderId="77" xfId="0" applyNumberFormat="1" applyFont="1" applyBorder="1" applyAlignment="1">
      <alignment horizontal="center" vertical="top" wrapText="1"/>
    </xf>
    <xf numFmtId="0" fontId="38" fillId="0" borderId="7" xfId="0" applyFont="1" applyBorder="1" applyAlignment="1">
      <alignment vertical="top" wrapText="1"/>
    </xf>
    <xf numFmtId="164" fontId="37" fillId="0" borderId="83" xfId="1" applyNumberFormat="1" applyFont="1" applyBorder="1" applyAlignment="1">
      <alignment horizontal="right" vertical="top" wrapText="1"/>
    </xf>
    <xf numFmtId="164" fontId="37" fillId="0" borderId="9" xfId="1" applyNumberFormat="1" applyFont="1" applyBorder="1" applyAlignment="1">
      <alignment horizontal="right" vertical="top" wrapText="1"/>
    </xf>
    <xf numFmtId="164" fontId="37" fillId="0" borderId="84" xfId="1" applyNumberFormat="1" applyFont="1" applyBorder="1" applyAlignment="1">
      <alignment horizontal="right" vertical="top" wrapText="1"/>
    </xf>
    <xf numFmtId="165" fontId="37" fillId="0" borderId="83" xfId="1" applyNumberFormat="1" applyFont="1" applyFill="1" applyBorder="1" applyAlignment="1">
      <alignment horizontal="right" vertical="top" wrapText="1"/>
    </xf>
    <xf numFmtId="43" fontId="38" fillId="0" borderId="7" xfId="1" applyFont="1" applyBorder="1" applyAlignment="1">
      <alignment horizontal="right" vertical="top" wrapText="1"/>
    </xf>
    <xf numFmtId="164" fontId="37" fillId="0" borderId="4" xfId="1" applyNumberFormat="1" applyFont="1" applyBorder="1" applyAlignment="1">
      <alignment horizontal="right" vertical="top" wrapText="1"/>
    </xf>
    <xf numFmtId="0" fontId="38" fillId="0" borderId="4" xfId="0" applyFont="1" applyBorder="1" applyAlignment="1">
      <alignment vertical="top" wrapText="1"/>
    </xf>
    <xf numFmtId="164" fontId="38" fillId="8" borderId="43" xfId="1" applyNumberFormat="1" applyFont="1" applyFill="1" applyBorder="1" applyAlignment="1">
      <alignment horizontal="right" vertical="top" wrapText="1"/>
    </xf>
    <xf numFmtId="164" fontId="38" fillId="8" borderId="44" xfId="1" applyNumberFormat="1" applyFont="1" applyFill="1" applyBorder="1" applyAlignment="1">
      <alignment horizontal="right" vertical="top" wrapText="1"/>
    </xf>
    <xf numFmtId="164" fontId="37" fillId="8" borderId="55" xfId="1" applyNumberFormat="1" applyFont="1" applyFill="1" applyBorder="1" applyAlignment="1">
      <alignment horizontal="right" vertical="top" wrapText="1"/>
    </xf>
    <xf numFmtId="164" fontId="37" fillId="8" borderId="44" xfId="1" applyNumberFormat="1" applyFont="1" applyFill="1" applyBorder="1" applyAlignment="1">
      <alignment horizontal="right" vertical="top" wrapText="1"/>
    </xf>
    <xf numFmtId="164" fontId="37" fillId="8" borderId="56" xfId="1" applyNumberFormat="1" applyFont="1" applyFill="1" applyBorder="1" applyAlignment="1">
      <alignment horizontal="right" vertical="top" wrapText="1"/>
    </xf>
    <xf numFmtId="164" fontId="37" fillId="8" borderId="46" xfId="1" applyNumberFormat="1" applyFont="1" applyFill="1" applyBorder="1" applyAlignment="1">
      <alignment horizontal="right" vertical="top" wrapText="1"/>
    </xf>
    <xf numFmtId="0" fontId="42" fillId="14" borderId="16" xfId="0" applyFont="1" applyFill="1" applyBorder="1" applyAlignment="1">
      <alignment vertical="top" wrapText="1"/>
    </xf>
    <xf numFmtId="0" fontId="43" fillId="14" borderId="16" xfId="0" applyFont="1" applyFill="1" applyBorder="1" applyAlignment="1">
      <alignment vertical="top" wrapText="1"/>
    </xf>
    <xf numFmtId="0" fontId="38" fillId="14" borderId="16" xfId="0" applyFont="1" applyFill="1" applyBorder="1" applyAlignment="1">
      <alignment vertical="top" wrapText="1"/>
    </xf>
    <xf numFmtId="0" fontId="46" fillId="0" borderId="0" xfId="0" applyFont="1" applyAlignment="1">
      <alignment horizontal="right" vertical="center" wrapText="1"/>
    </xf>
    <xf numFmtId="0" fontId="46" fillId="0" borderId="0" xfId="0" applyFont="1" applyAlignment="1">
      <alignment horizontal="right" wrapText="1"/>
    </xf>
    <xf numFmtId="0" fontId="46" fillId="0" borderId="0" xfId="0" applyFont="1" applyAlignment="1">
      <alignment horizontal="right"/>
    </xf>
    <xf numFmtId="43" fontId="0" fillId="0" borderId="0" xfId="1" applyFont="1"/>
    <xf numFmtId="43" fontId="46" fillId="0" borderId="0" xfId="1" applyFont="1"/>
    <xf numFmtId="43" fontId="46" fillId="0" borderId="0" xfId="0" applyNumberFormat="1" applyFont="1"/>
    <xf numFmtId="0" fontId="0" fillId="0" borderId="0" xfId="0" applyAlignment="1">
      <alignment horizontal="right"/>
    </xf>
    <xf numFmtId="43" fontId="46" fillId="0" borderId="64" xfId="1" applyFont="1" applyBorder="1"/>
    <xf numFmtId="43" fontId="46" fillId="0" borderId="64" xfId="0" applyNumberFormat="1" applyFont="1" applyBorder="1"/>
    <xf numFmtId="43" fontId="0" fillId="0" borderId="64" xfId="1" applyFont="1" applyBorder="1"/>
    <xf numFmtId="43" fontId="47" fillId="0" borderId="0" xfId="1" applyFont="1"/>
    <xf numFmtId="165" fontId="5" fillId="0" borderId="53" xfId="0" applyNumberFormat="1" applyFont="1" applyBorder="1" applyAlignment="1">
      <alignment horizontal="center" vertical="top" wrapText="1"/>
    </xf>
    <xf numFmtId="164" fontId="6" fillId="13" borderId="17" xfId="1" applyNumberFormat="1" applyFont="1" applyFill="1" applyBorder="1" applyAlignment="1">
      <alignment horizontal="left" vertical="top" wrapText="1"/>
    </xf>
    <xf numFmtId="14" fontId="23" fillId="0" borderId="0" xfId="0" applyNumberFormat="1" applyFont="1" applyAlignment="1">
      <alignment horizontal="right" vertical="top" wrapText="1"/>
    </xf>
    <xf numFmtId="0" fontId="23" fillId="0" borderId="0" xfId="0" applyFont="1" applyAlignment="1">
      <alignment vertical="top" wrapText="1"/>
    </xf>
    <xf numFmtId="0" fontId="14" fillId="0" borderId="0" xfId="0" applyFont="1" applyAlignment="1">
      <alignment vertical="top" wrapText="1"/>
    </xf>
    <xf numFmtId="164" fontId="14" fillId="0" borderId="45" xfId="1" applyNumberFormat="1" applyFont="1" applyBorder="1" applyAlignment="1">
      <alignment horizontal="right" vertical="top" wrapText="1"/>
    </xf>
    <xf numFmtId="164" fontId="14" fillId="0" borderId="0" xfId="1" applyNumberFormat="1" applyFont="1" applyAlignment="1">
      <alignment horizontal="right" vertical="top" wrapText="1"/>
    </xf>
    <xf numFmtId="0" fontId="14" fillId="0" borderId="0" xfId="0" applyFont="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left"/>
    </xf>
    <xf numFmtId="0" fontId="13" fillId="0" borderId="0" xfId="0" applyFont="1" applyAlignment="1">
      <alignment vertical="top" wrapText="1"/>
    </xf>
    <xf numFmtId="0" fontId="18" fillId="0" borderId="9" xfId="0" applyFont="1" applyBorder="1" applyAlignment="1">
      <alignment horizontal="center" wrapText="1"/>
    </xf>
    <xf numFmtId="0" fontId="18" fillId="0" borderId="45" xfId="0" applyFont="1" applyBorder="1" applyAlignment="1">
      <alignment horizontal="center" wrapText="1"/>
    </xf>
    <xf numFmtId="0" fontId="18" fillId="0" borderId="3" xfId="0" applyFont="1" applyBorder="1" applyAlignment="1">
      <alignment horizontal="center" wrapText="1"/>
    </xf>
    <xf numFmtId="0" fontId="10" fillId="0" borderId="0" xfId="0" applyFont="1" applyAlignment="1">
      <alignment horizontal="justify" vertical="top" wrapText="1"/>
    </xf>
    <xf numFmtId="0" fontId="8" fillId="0" borderId="20" xfId="0" applyFont="1" applyBorder="1" applyAlignment="1">
      <alignment horizontal="center" vertical="top" wrapText="1"/>
    </xf>
    <xf numFmtId="0" fontId="8" fillId="6" borderId="46" xfId="0" applyFont="1" applyFill="1" applyBorder="1" applyAlignment="1">
      <alignment horizontal="left" vertical="top" wrapText="1"/>
    </xf>
    <xf numFmtId="0" fontId="8" fillId="6" borderId="49" xfId="0" applyFont="1" applyFill="1" applyBorder="1" applyAlignment="1">
      <alignment horizontal="left" vertical="top" wrapText="1"/>
    </xf>
    <xf numFmtId="0" fontId="8" fillId="6" borderId="59" xfId="0" applyFont="1" applyFill="1" applyBorder="1" applyAlignment="1">
      <alignment horizontal="left" vertical="top" wrapText="1"/>
    </xf>
    <xf numFmtId="0" fontId="10" fillId="0" borderId="0" xfId="0" applyFont="1" applyAlignment="1">
      <alignment horizontal="left" vertical="top" wrapText="1"/>
    </xf>
    <xf numFmtId="0" fontId="16" fillId="6" borderId="46"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59" xfId="0" applyFont="1" applyFill="1" applyBorder="1" applyAlignment="1">
      <alignment horizontal="left" vertical="top" wrapText="1"/>
    </xf>
    <xf numFmtId="0" fontId="17" fillId="0" borderId="32" xfId="0" applyFont="1" applyBorder="1" applyAlignment="1">
      <alignment horizontal="center" vertical="top" wrapText="1"/>
    </xf>
    <xf numFmtId="0" fontId="17" fillId="0" borderId="44" xfId="0" applyFont="1" applyBorder="1" applyAlignment="1">
      <alignment horizontal="center" vertical="top" wrapText="1"/>
    </xf>
    <xf numFmtId="0" fontId="8" fillId="0" borderId="19" xfId="0" applyFont="1" applyBorder="1" applyAlignment="1">
      <alignment horizontal="center" vertical="top" wrapText="1"/>
    </xf>
    <xf numFmtId="0" fontId="8" fillId="0" borderId="21" xfId="0" applyFont="1" applyBorder="1" applyAlignment="1">
      <alignment horizontal="center" vertical="top" wrapText="1"/>
    </xf>
    <xf numFmtId="0" fontId="8" fillId="0" borderId="32" xfId="0" applyFont="1" applyBorder="1" applyAlignment="1">
      <alignment horizontal="center" vertical="top" wrapText="1"/>
    </xf>
    <xf numFmtId="0" fontId="8" fillId="0" borderId="44" xfId="0" applyFont="1" applyBorder="1" applyAlignment="1">
      <alignment horizontal="center" vertical="top" wrapText="1"/>
    </xf>
    <xf numFmtId="0" fontId="8" fillId="0" borderId="22" xfId="0" applyFont="1" applyBorder="1" applyAlignment="1">
      <alignment horizontal="center" vertical="top" wrapText="1"/>
    </xf>
    <xf numFmtId="0" fontId="16" fillId="0" borderId="32" xfId="0" applyFont="1" applyBorder="1" applyAlignment="1">
      <alignment horizontal="center" vertical="top" wrapText="1"/>
    </xf>
    <xf numFmtId="0" fontId="16" fillId="0" borderId="44" xfId="0" applyFont="1" applyBorder="1" applyAlignment="1">
      <alignment horizontal="center" vertical="top"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74" xfId="0" applyFont="1" applyBorder="1" applyAlignment="1">
      <alignment horizontal="center" vertical="center" wrapText="1"/>
    </xf>
    <xf numFmtId="0" fontId="6" fillId="5" borderId="12" xfId="0" applyFont="1" applyFill="1" applyBorder="1" applyAlignment="1">
      <alignment horizontal="center"/>
    </xf>
    <xf numFmtId="0" fontId="35" fillId="0" borderId="72"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4" xfId="0" applyFont="1" applyBorder="1" applyAlignment="1">
      <alignment horizontal="center" vertical="center" wrapText="1"/>
    </xf>
    <xf numFmtId="164" fontId="16" fillId="6" borderId="72" xfId="1" applyNumberFormat="1" applyFont="1" applyFill="1" applyBorder="1" applyAlignment="1">
      <alignment horizontal="left" vertical="top" wrapText="1"/>
    </xf>
    <xf numFmtId="164" fontId="16" fillId="6" borderId="73" xfId="1" applyNumberFormat="1" applyFont="1" applyFill="1" applyBorder="1" applyAlignment="1">
      <alignment horizontal="left" vertical="top" wrapText="1"/>
    </xf>
    <xf numFmtId="164" fontId="8" fillId="6" borderId="72" xfId="1" applyNumberFormat="1" applyFont="1" applyFill="1" applyBorder="1" applyAlignment="1">
      <alignment horizontal="left" vertical="top" wrapText="1"/>
    </xf>
    <xf numFmtId="164" fontId="8" fillId="6" borderId="73" xfId="1" applyNumberFormat="1" applyFont="1" applyFill="1" applyBorder="1" applyAlignment="1">
      <alignment horizontal="left" vertical="top" wrapText="1"/>
    </xf>
    <xf numFmtId="0" fontId="8" fillId="6" borderId="72" xfId="0" applyFont="1" applyFill="1" applyBorder="1" applyAlignment="1">
      <alignment horizontal="left" vertical="top" wrapText="1"/>
    </xf>
    <xf numFmtId="0" fontId="8" fillId="6" borderId="73" xfId="0" applyFont="1" applyFill="1" applyBorder="1" applyAlignment="1">
      <alignment horizontal="left" vertical="top" wrapText="1"/>
    </xf>
    <xf numFmtId="0" fontId="8" fillId="0" borderId="28" xfId="0" applyFont="1" applyBorder="1" applyAlignment="1">
      <alignment horizontal="center" vertical="top" wrapText="1"/>
    </xf>
    <xf numFmtId="0" fontId="44" fillId="0" borderId="77"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56" xfId="0" applyFont="1" applyBorder="1" applyAlignment="1">
      <alignment horizontal="center" vertical="center" wrapText="1"/>
    </xf>
    <xf numFmtId="0" fontId="37" fillId="0" borderId="12" xfId="0" applyFont="1" applyBorder="1" applyAlignment="1">
      <alignment horizontal="center"/>
    </xf>
    <xf numFmtId="0" fontId="38" fillId="0" borderId="78" xfId="0" applyFont="1" applyBorder="1" applyAlignment="1">
      <alignment horizontal="center" vertical="center" wrapText="1"/>
    </xf>
    <xf numFmtId="0" fontId="38" fillId="0" borderId="43" xfId="0" applyFont="1" applyBorder="1" applyAlignment="1">
      <alignment horizontal="center" vertical="center" wrapText="1"/>
    </xf>
    <xf numFmtId="0" fontId="40" fillId="0" borderId="9" xfId="0" applyFont="1" applyBorder="1" applyAlignment="1">
      <alignment horizontal="center" wrapText="1"/>
    </xf>
    <xf numFmtId="0" fontId="40" fillId="0" borderId="45" xfId="0" applyFont="1" applyBorder="1" applyAlignment="1">
      <alignment horizontal="center" wrapText="1"/>
    </xf>
    <xf numFmtId="0" fontId="40" fillId="0" borderId="3" xfId="0" applyFont="1" applyBorder="1" applyAlignment="1">
      <alignment horizontal="center" wrapText="1"/>
    </xf>
    <xf numFmtId="0" fontId="44" fillId="0" borderId="5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52" xfId="0" applyFont="1" applyBorder="1" applyAlignment="1">
      <alignment horizontal="center" vertical="center" wrapText="1"/>
    </xf>
    <xf numFmtId="0" fontId="44" fillId="0" borderId="20"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20"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55"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19" xfId="0" applyFont="1" applyBorder="1" applyAlignment="1">
      <alignment horizontal="center" vertical="center" wrapText="1"/>
    </xf>
    <xf numFmtId="0" fontId="44" fillId="0" borderId="51" xfId="0" applyFont="1" applyBorder="1" applyAlignment="1">
      <alignment horizontal="center" wrapText="1"/>
    </xf>
    <xf numFmtId="0" fontId="44" fillId="0" borderId="52" xfId="0" applyFont="1" applyBorder="1" applyAlignment="1">
      <alignment horizontal="center" wrapText="1"/>
    </xf>
    <xf numFmtId="0" fontId="44" fillId="0" borderId="54" xfId="0" applyFont="1" applyBorder="1" applyAlignment="1">
      <alignment horizontal="center" wrapText="1"/>
    </xf>
    <xf numFmtId="0" fontId="38" fillId="0" borderId="32" xfId="0" applyFont="1" applyBorder="1" applyAlignment="1">
      <alignment horizontal="center" vertical="center" wrapText="1"/>
    </xf>
    <xf numFmtId="0" fontId="38" fillId="0" borderId="44" xfId="0" applyFont="1" applyBorder="1" applyAlignment="1">
      <alignment horizontal="center" vertical="center" wrapText="1"/>
    </xf>
    <xf numFmtId="0" fontId="44" fillId="0" borderId="33" xfId="0" applyFont="1" applyBorder="1" applyAlignment="1">
      <alignment horizontal="center" vertical="center" wrapText="1"/>
    </xf>
    <xf numFmtId="0" fontId="38" fillId="0" borderId="77" xfId="0" applyFont="1" applyBorder="1" applyAlignment="1">
      <alignment horizontal="center" vertical="center" wrapText="1"/>
    </xf>
    <xf numFmtId="0" fontId="44" fillId="0" borderId="15" xfId="0" applyFont="1" applyBorder="1" applyAlignment="1">
      <alignment horizontal="center" wrapText="1"/>
    </xf>
    <xf numFmtId="0" fontId="44" fillId="0" borderId="16" xfId="0" applyFont="1" applyBorder="1" applyAlignment="1">
      <alignment horizontal="center" wrapText="1"/>
    </xf>
    <xf numFmtId="0" fontId="44" fillId="0" borderId="18" xfId="0" applyFont="1" applyBorder="1" applyAlignment="1">
      <alignment horizontal="center" wrapText="1"/>
    </xf>
    <xf numFmtId="0" fontId="44" fillId="0" borderId="9" xfId="0" applyFont="1" applyBorder="1" applyAlignment="1">
      <alignment horizontal="center" vertical="center" wrapText="1"/>
    </xf>
    <xf numFmtId="0" fontId="44" fillId="0" borderId="4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56" xfId="0" applyFont="1" applyBorder="1" applyAlignment="1">
      <alignment horizontal="center" vertical="center" wrapText="1"/>
    </xf>
    <xf numFmtId="0" fontId="40" fillId="0" borderId="60" xfId="0" applyFont="1" applyBorder="1" applyAlignment="1">
      <alignment horizontal="center" vertical="top" wrapText="1"/>
    </xf>
    <xf numFmtId="0" fontId="40" fillId="0" borderId="62" xfId="0" applyFont="1" applyBorder="1" applyAlignment="1">
      <alignment horizontal="center" vertical="top" wrapText="1"/>
    </xf>
    <xf numFmtId="0" fontId="37" fillId="0" borderId="20" xfId="0" applyFont="1" applyBorder="1" applyAlignment="1">
      <alignment horizontal="center" vertical="top" wrapText="1"/>
    </xf>
    <xf numFmtId="0" fontId="37" fillId="0" borderId="32" xfId="0" applyFont="1" applyBorder="1" applyAlignment="1">
      <alignment horizontal="center" vertical="top" wrapText="1"/>
    </xf>
    <xf numFmtId="0" fontId="37" fillId="0" borderId="22" xfId="0" applyFont="1" applyBorder="1" applyAlignment="1">
      <alignment horizontal="center" vertical="top" wrapText="1"/>
    </xf>
    <xf numFmtId="0" fontId="37" fillId="0" borderId="33" xfId="0" applyFont="1" applyBorder="1" applyAlignment="1">
      <alignment horizontal="center" vertical="top" wrapText="1"/>
    </xf>
    <xf numFmtId="0" fontId="44" fillId="0" borderId="4" xfId="0" applyFont="1" applyBorder="1" applyAlignment="1">
      <alignment horizontal="center" wrapText="1"/>
    </xf>
    <xf numFmtId="0" fontId="44" fillId="0" borderId="1" xfId="0" applyFont="1" applyBorder="1" applyAlignment="1">
      <alignment horizontal="center" wrapText="1"/>
    </xf>
    <xf numFmtId="0" fontId="44" fillId="0" borderId="57" xfId="0" applyFont="1" applyBorder="1" applyAlignment="1">
      <alignment horizontal="center" wrapText="1"/>
    </xf>
    <xf numFmtId="0" fontId="40" fillId="0" borderId="30" xfId="0" applyFont="1" applyBorder="1" applyAlignment="1">
      <alignment horizontal="center" vertical="top" wrapText="1"/>
    </xf>
    <xf numFmtId="0" fontId="40" fillId="0" borderId="35" xfId="0" applyFont="1" applyBorder="1" applyAlignment="1">
      <alignment horizontal="center" vertical="top" wrapText="1"/>
    </xf>
    <xf numFmtId="0" fontId="44"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57" xfId="0" applyFont="1" applyBorder="1" applyAlignment="1">
      <alignment horizontal="center" vertical="center" wrapText="1"/>
    </xf>
    <xf numFmtId="0" fontId="40" fillId="0" borderId="1" xfId="0" applyFont="1" applyBorder="1" applyAlignment="1">
      <alignment horizontal="center" vertical="top" wrapText="1"/>
    </xf>
    <xf numFmtId="0" fontId="40" fillId="0" borderId="22" xfId="0" applyFont="1" applyBorder="1" applyAlignment="1">
      <alignment horizontal="center" vertical="top" wrapText="1"/>
    </xf>
    <xf numFmtId="0" fontId="40" fillId="0" borderId="33" xfId="0" applyFont="1" applyBorder="1" applyAlignment="1">
      <alignment horizontal="center" vertical="top" wrapText="1"/>
    </xf>
    <xf numFmtId="0" fontId="37" fillId="0" borderId="0" xfId="0" applyFont="1" applyAlignment="1">
      <alignment wrapText="1"/>
    </xf>
    <xf numFmtId="0" fontId="37" fillId="0" borderId="21" xfId="0" applyFont="1" applyBorder="1" applyAlignment="1">
      <alignment horizontal="center" vertical="top" wrapText="1"/>
    </xf>
    <xf numFmtId="0" fontId="37" fillId="0" borderId="34" xfId="0" applyFont="1" applyBorder="1" applyAlignment="1">
      <alignment horizontal="center" vertical="top" wrapText="1"/>
    </xf>
    <xf numFmtId="0" fontId="37" fillId="10" borderId="15" xfId="0" applyFont="1" applyFill="1" applyBorder="1" applyAlignment="1">
      <alignment horizontal="left" vertical="top" wrapText="1"/>
    </xf>
    <xf numFmtId="0" fontId="37" fillId="10" borderId="16" xfId="0" applyFont="1" applyFill="1" applyBorder="1" applyAlignment="1">
      <alignment horizontal="left" vertical="top" wrapText="1"/>
    </xf>
    <xf numFmtId="0" fontId="43" fillId="0" borderId="19" xfId="0" applyFont="1" applyBorder="1" applyAlignment="1">
      <alignment vertical="top" wrapText="1"/>
    </xf>
    <xf numFmtId="0" fontId="43" fillId="0" borderId="31" xfId="0" applyFont="1" applyBorder="1" applyAlignment="1">
      <alignment vertical="top" wrapText="1"/>
    </xf>
    <xf numFmtId="0" fontId="43" fillId="0" borderId="20" xfId="0" applyFont="1" applyBorder="1" applyAlignment="1">
      <alignment vertical="top" wrapText="1"/>
    </xf>
    <xf numFmtId="0" fontId="43" fillId="0" borderId="32" xfId="0" applyFont="1" applyBorder="1" applyAlignment="1">
      <alignment vertical="top" wrapText="1"/>
    </xf>
    <xf numFmtId="0" fontId="43" fillId="0" borderId="22" xfId="0" applyFont="1" applyBorder="1" applyAlignment="1">
      <alignment vertical="top" wrapText="1"/>
    </xf>
    <xf numFmtId="0" fontId="43" fillId="0" borderId="33" xfId="0" applyFont="1" applyBorder="1" applyAlignment="1">
      <alignment vertical="top" wrapText="1"/>
    </xf>
    <xf numFmtId="0" fontId="37" fillId="0" borderId="19" xfId="0" applyFont="1" applyBorder="1" applyAlignment="1">
      <alignment horizontal="center" vertical="top" wrapText="1"/>
    </xf>
    <xf numFmtId="0" fontId="37" fillId="0" borderId="31" xfId="0" applyFont="1" applyBorder="1" applyAlignment="1">
      <alignment horizontal="center" vertical="top" wrapText="1"/>
    </xf>
    <xf numFmtId="0" fontId="37" fillId="0" borderId="0" xfId="0" applyFont="1" applyAlignment="1">
      <alignment horizontal="left"/>
    </xf>
    <xf numFmtId="0" fontId="37" fillId="12" borderId="72" xfId="0" applyFont="1" applyFill="1" applyBorder="1" applyAlignment="1">
      <alignment horizontal="left" vertical="top" wrapText="1"/>
    </xf>
    <xf numFmtId="0" fontId="37" fillId="12" borderId="73" xfId="0" applyFont="1" applyFill="1" applyBorder="1" applyAlignment="1">
      <alignment horizontal="left" vertical="top" wrapText="1"/>
    </xf>
    <xf numFmtId="0" fontId="37" fillId="12" borderId="74" xfId="0" applyFont="1" applyFill="1" applyBorder="1" applyAlignment="1">
      <alignment horizontal="left" vertical="top" wrapText="1"/>
    </xf>
    <xf numFmtId="0" fontId="37" fillId="14" borderId="15" xfId="0" applyFont="1" applyFill="1" applyBorder="1" applyAlignment="1">
      <alignment horizontal="left" vertical="top" wrapText="1"/>
    </xf>
    <xf numFmtId="0" fontId="37" fillId="14" borderId="16" xfId="0" applyFont="1" applyFill="1" applyBorder="1" applyAlignment="1">
      <alignment horizontal="left" vertical="top" wrapText="1"/>
    </xf>
    <xf numFmtId="0" fontId="37" fillId="0" borderId="40" xfId="0" applyFont="1" applyBorder="1" applyAlignment="1">
      <alignment horizontal="center" vertical="top" wrapText="1"/>
    </xf>
    <xf numFmtId="0" fontId="37" fillId="0" borderId="47" xfId="0" applyFont="1" applyBorder="1" applyAlignment="1">
      <alignment horizontal="center" vertical="top" wrapText="1"/>
    </xf>
    <xf numFmtId="0" fontId="37" fillId="0" borderId="70" xfId="0" applyFont="1" applyBorder="1" applyAlignment="1">
      <alignment horizontal="center" vertical="top" wrapText="1"/>
    </xf>
    <xf numFmtId="0" fontId="40" fillId="0" borderId="21" xfId="0" applyFont="1" applyBorder="1" applyAlignment="1">
      <alignment horizontal="center" vertical="top" wrapText="1"/>
    </xf>
    <xf numFmtId="0" fontId="40" fillId="0" borderId="34" xfId="0" applyFont="1" applyBorder="1" applyAlignment="1">
      <alignment horizontal="center" vertical="top" wrapText="1"/>
    </xf>
    <xf numFmtId="0" fontId="37" fillId="0" borderId="6" xfId="0" applyFont="1" applyBorder="1" applyAlignment="1">
      <alignment horizontal="center" vertical="top" wrapText="1"/>
    </xf>
    <xf numFmtId="0" fontId="40" fillId="0" borderId="20" xfId="0" applyFont="1" applyBorder="1" applyAlignment="1">
      <alignment horizontal="center" vertical="top" wrapText="1"/>
    </xf>
    <xf numFmtId="0" fontId="40" fillId="0" borderId="32" xfId="0" applyFont="1" applyBorder="1" applyAlignment="1">
      <alignment horizontal="center" vertical="top" wrapText="1"/>
    </xf>
    <xf numFmtId="0" fontId="8" fillId="0" borderId="7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4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40" xfId="0" applyFont="1" applyBorder="1" applyAlignment="1">
      <alignment horizontal="center" vertical="center" wrapText="1"/>
    </xf>
    <xf numFmtId="0" fontId="6" fillId="0" borderId="0" xfId="0" applyFont="1" applyAlignment="1">
      <alignmen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vertical="top" wrapText="1"/>
    </xf>
    <xf numFmtId="0" fontId="17" fillId="9" borderId="0" xfId="0" applyFont="1" applyFill="1" applyAlignment="1">
      <alignment horizontal="left" vertical="top" wrapText="1"/>
    </xf>
    <xf numFmtId="164" fontId="6" fillId="12" borderId="19" xfId="1" applyNumberFormat="1" applyFont="1" applyFill="1" applyBorder="1" applyAlignment="1">
      <alignment horizontal="left" vertical="top" wrapText="1"/>
    </xf>
    <xf numFmtId="164" fontId="6" fillId="12" borderId="20" xfId="1" applyNumberFormat="1" applyFont="1" applyFill="1" applyBorder="1" applyAlignment="1">
      <alignment horizontal="left" vertical="top" wrapText="1"/>
    </xf>
    <xf numFmtId="43" fontId="17" fillId="4" borderId="6" xfId="1" applyFont="1" applyFill="1" applyBorder="1" applyAlignment="1">
      <alignment horizontal="left" vertical="top" wrapText="1"/>
    </xf>
    <xf numFmtId="43" fontId="17" fillId="4" borderId="0" xfId="1" applyFont="1" applyFill="1" applyBorder="1" applyAlignment="1">
      <alignment horizontal="left" vertical="top" wrapText="1"/>
    </xf>
    <xf numFmtId="43" fontId="17" fillId="5" borderId="15" xfId="1" applyFont="1" applyFill="1" applyBorder="1" applyAlignment="1">
      <alignment horizontal="right" vertical="top" wrapText="1"/>
    </xf>
    <xf numFmtId="43" fontId="17" fillId="5" borderId="16" xfId="1" applyFont="1" applyFill="1" applyBorder="1" applyAlignment="1">
      <alignment horizontal="right" vertical="top" wrapText="1"/>
    </xf>
    <xf numFmtId="0" fontId="17" fillId="4" borderId="15" xfId="0" applyFont="1" applyFill="1" applyBorder="1" applyAlignment="1">
      <alignment horizontal="center" vertical="top"/>
    </xf>
    <xf numFmtId="0" fontId="17" fillId="4" borderId="16" xfId="0" applyFont="1" applyFill="1" applyBorder="1" applyAlignment="1">
      <alignment horizontal="center" vertical="top"/>
    </xf>
    <xf numFmtId="0" fontId="17" fillId="4" borderId="18" xfId="0" applyFont="1" applyFill="1" applyBorder="1" applyAlignment="1">
      <alignment horizontal="center" vertical="top"/>
    </xf>
    <xf numFmtId="164" fontId="6" fillId="9" borderId="23" xfId="1" applyNumberFormat="1" applyFont="1" applyFill="1" applyBorder="1" applyAlignment="1">
      <alignment horizontal="left" wrapText="1"/>
    </xf>
    <xf numFmtId="164" fontId="6" fillId="9" borderId="24" xfId="1" applyNumberFormat="1" applyFont="1" applyFill="1" applyBorder="1" applyAlignment="1">
      <alignment horizontal="left" wrapText="1"/>
    </xf>
    <xf numFmtId="0" fontId="17" fillId="4" borderId="36" xfId="0" applyFont="1" applyFill="1" applyBorder="1" applyAlignment="1">
      <alignment horizontal="left" vertical="top"/>
    </xf>
    <xf numFmtId="0" fontId="17" fillId="4" borderId="37" xfId="0" applyFont="1" applyFill="1" applyBorder="1" applyAlignment="1">
      <alignment horizontal="left" vertical="top"/>
    </xf>
    <xf numFmtId="0" fontId="17" fillId="4" borderId="38" xfId="0" applyFont="1" applyFill="1" applyBorder="1" applyAlignment="1">
      <alignment horizontal="left" vertical="top"/>
    </xf>
    <xf numFmtId="0" fontId="17" fillId="4" borderId="17" xfId="0" applyFont="1" applyFill="1" applyBorder="1" applyAlignment="1">
      <alignment horizontal="left" vertical="top"/>
    </xf>
    <xf numFmtId="0" fontId="8" fillId="0" borderId="5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23" xfId="0" applyFont="1" applyBorder="1" applyAlignment="1">
      <alignment horizontal="center" vertical="center" wrapText="1"/>
    </xf>
    <xf numFmtId="0" fontId="17" fillId="9" borderId="39" xfId="0" applyFont="1" applyFill="1" applyBorder="1" applyAlignment="1">
      <alignment vertical="top"/>
    </xf>
    <xf numFmtId="0" fontId="17" fillId="9" borderId="40" xfId="0" applyFont="1" applyFill="1" applyBorder="1" applyAlignment="1">
      <alignment vertical="top"/>
    </xf>
    <xf numFmtId="0" fontId="17" fillId="9" borderId="41" xfId="0" applyFont="1" applyFill="1" applyBorder="1" applyAlignment="1">
      <alignment vertical="top"/>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8" fillId="0" borderId="2" xfId="0" applyFont="1" applyBorder="1" applyAlignment="1">
      <alignment horizontal="center" vertical="center" wrapText="1"/>
    </xf>
    <xf numFmtId="0" fontId="17" fillId="13" borderId="15" xfId="0" applyFont="1" applyFill="1" applyBorder="1" applyAlignment="1">
      <alignment horizontal="left" vertical="top" wrapText="1"/>
    </xf>
    <xf numFmtId="0" fontId="17" fillId="13" borderId="16" xfId="0" applyFont="1" applyFill="1" applyBorder="1" applyAlignment="1">
      <alignment horizontal="left" vertical="top" wrapText="1"/>
    </xf>
    <xf numFmtId="0" fontId="10" fillId="6" borderId="0" xfId="0" applyFont="1" applyFill="1" applyAlignment="1">
      <alignment horizontal="left" vertical="top" wrapText="1"/>
    </xf>
    <xf numFmtId="0" fontId="9" fillId="0" borderId="0" xfId="0" applyFont="1" applyAlignment="1">
      <alignment horizontal="center" vertical="center" wrapText="1"/>
    </xf>
    <xf numFmtId="0" fontId="8" fillId="0" borderId="0" xfId="0" applyFont="1" applyAlignment="1">
      <alignment horizontal="center" vertical="center" wrapText="1"/>
    </xf>
    <xf numFmtId="43" fontId="16" fillId="5" borderId="11" xfId="1" applyFont="1" applyFill="1" applyBorder="1" applyAlignment="1">
      <alignment horizontal="left" vertical="top" wrapText="1"/>
    </xf>
    <xf numFmtId="43" fontId="16" fillId="5" borderId="12" xfId="1" applyFont="1" applyFill="1" applyBorder="1" applyAlignment="1">
      <alignment horizontal="left" vertical="top" wrapText="1"/>
    </xf>
    <xf numFmtId="0" fontId="17" fillId="13" borderId="18" xfId="0" applyFont="1" applyFill="1" applyBorder="1" applyAlignment="1">
      <alignment horizontal="left" vertical="top" wrapText="1"/>
    </xf>
  </cellXfs>
  <cellStyles count="8">
    <cellStyle name="Comma" xfId="1" builtinId="3"/>
    <cellStyle name="Comma 2" xfId="3" xr:uid="{00000000-0005-0000-0000-000001000000}"/>
    <cellStyle name="Comma 2 2" xfId="5" xr:uid="{00000000-0005-0000-0000-000002000000}"/>
    <cellStyle name="Comma 3" xfId="7" xr:uid="{9532D3DB-5F55-441F-9F72-0A5EFEAE60C4}"/>
    <cellStyle name="Normal" xfId="0" builtinId="0"/>
    <cellStyle name="Normal 2" xfId="2" xr:uid="{00000000-0005-0000-0000-000004000000}"/>
    <cellStyle name="Normal 2 2" xfId="4" xr:uid="{00000000-0005-0000-0000-000005000000}"/>
    <cellStyle name="Normal 3" xfId="6" xr:uid="{F6FA7236-387C-4143-97A9-13B792BB1562}"/>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65"/>
  <sheetViews>
    <sheetView zoomScaleNormal="100" workbookViewId="0">
      <pane xSplit="3" ySplit="2" topLeftCell="D3" activePane="bottomRight" state="frozen"/>
      <selection activeCell="D17" sqref="D17"/>
      <selection pane="topRight" activeCell="D17" sqref="D17"/>
      <selection pane="bottomLeft" activeCell="D17" sqref="D17"/>
      <selection pane="bottomRight" activeCell="H10" sqref="H10"/>
    </sheetView>
  </sheetViews>
  <sheetFormatPr defaultColWidth="9.140625" defaultRowHeight="13.15" x14ac:dyDescent="0.4"/>
  <cols>
    <col min="1" max="1" width="9.140625" style="155"/>
    <col min="2" max="2" width="55.7109375" style="155" bestFit="1" customWidth="1"/>
    <col min="3" max="3" width="7.140625" style="166" customWidth="1"/>
    <col min="4" max="5" width="14.7109375" style="162" customWidth="1"/>
    <col min="6" max="10" width="9.140625" style="155"/>
    <col min="11" max="11" width="87.28515625" style="155" customWidth="1"/>
    <col min="12" max="16384" width="9.140625" style="155"/>
  </cols>
  <sheetData>
    <row r="1" spans="2:11" ht="13.9" x14ac:dyDescent="0.4">
      <c r="B1" s="172" t="s">
        <v>372</v>
      </c>
    </row>
    <row r="2" spans="2:11" ht="13.5" x14ac:dyDescent="0.4">
      <c r="B2" s="156"/>
      <c r="C2" s="157" t="s">
        <v>64</v>
      </c>
      <c r="D2" s="157">
        <v>2024</v>
      </c>
      <c r="E2" s="157">
        <v>2025</v>
      </c>
    </row>
    <row r="3" spans="2:11" ht="13.5" x14ac:dyDescent="0.4">
      <c r="B3" s="156"/>
      <c r="C3" s="157"/>
      <c r="D3" s="157"/>
      <c r="E3" s="157"/>
    </row>
    <row r="4" spans="2:11" ht="13.5" x14ac:dyDescent="0.4">
      <c r="B4" s="156" t="s">
        <v>153</v>
      </c>
      <c r="C4" s="157"/>
      <c r="D4" s="174"/>
      <c r="E4" s="174"/>
      <c r="K4" s="189"/>
    </row>
    <row r="5" spans="2:11" ht="13.9" x14ac:dyDescent="0.4">
      <c r="B5" s="160" t="s">
        <v>58</v>
      </c>
      <c r="C5" s="157"/>
      <c r="D5" s="174"/>
      <c r="E5" s="174"/>
      <c r="K5" s="189"/>
    </row>
    <row r="6" spans="2:11" ht="13.9" x14ac:dyDescent="0.4">
      <c r="B6" s="160" t="s">
        <v>59</v>
      </c>
      <c r="C6" s="157">
        <v>3</v>
      </c>
      <c r="D6" s="174"/>
      <c r="E6" s="174"/>
      <c r="K6" s="189"/>
    </row>
    <row r="7" spans="2:11" ht="13.9" x14ac:dyDescent="0.4">
      <c r="B7" s="160" t="s">
        <v>60</v>
      </c>
      <c r="C7" s="157"/>
      <c r="D7" s="174"/>
      <c r="E7" s="174"/>
      <c r="K7" s="189"/>
    </row>
    <row r="8" spans="2:11" ht="13.9" x14ac:dyDescent="0.4">
      <c r="B8" s="160" t="s">
        <v>61</v>
      </c>
      <c r="C8" s="157"/>
      <c r="D8" s="174"/>
      <c r="E8" s="174"/>
      <c r="K8" s="189"/>
    </row>
    <row r="9" spans="2:11" ht="13.9" x14ac:dyDescent="0.4">
      <c r="B9" s="160" t="s">
        <v>447</v>
      </c>
      <c r="C9" s="157">
        <v>4</v>
      </c>
      <c r="D9" s="174"/>
      <c r="E9" s="174"/>
    </row>
    <row r="10" spans="2:11" ht="13.9" x14ac:dyDescent="0.4">
      <c r="B10" s="167" t="s">
        <v>275</v>
      </c>
      <c r="C10" s="157"/>
      <c r="D10" s="174"/>
      <c r="E10" s="174"/>
    </row>
    <row r="11" spans="2:11" ht="14.25" thickBot="1" x14ac:dyDescent="0.45">
      <c r="B11" s="160" t="s">
        <v>62</v>
      </c>
      <c r="C11" s="157">
        <v>5</v>
      </c>
      <c r="D11" s="204"/>
      <c r="E11" s="204"/>
    </row>
    <row r="12" spans="2:11" ht="13.9" thickBot="1" x14ac:dyDescent="0.45">
      <c r="B12" s="156" t="s">
        <v>266</v>
      </c>
      <c r="C12" s="157"/>
      <c r="D12" s="204">
        <f>SUM(D5:D11)</f>
        <v>0</v>
      </c>
      <c r="E12" s="204">
        <f>SUM(E5:E11)</f>
        <v>0</v>
      </c>
    </row>
    <row r="13" spans="2:11" ht="13.5" x14ac:dyDescent="0.4">
      <c r="B13" s="156"/>
      <c r="C13" s="157"/>
      <c r="D13" s="205"/>
      <c r="E13" s="205"/>
    </row>
    <row r="14" spans="2:11" ht="13.5" x14ac:dyDescent="0.4">
      <c r="B14" s="156" t="s">
        <v>154</v>
      </c>
      <c r="C14" s="157"/>
      <c r="D14" s="206"/>
      <c r="E14" s="206"/>
      <c r="K14" s="189"/>
    </row>
    <row r="15" spans="2:11" ht="13.9" x14ac:dyDescent="0.4">
      <c r="B15" s="160" t="s">
        <v>241</v>
      </c>
      <c r="C15" s="157">
        <v>6</v>
      </c>
      <c r="D15" s="206"/>
      <c r="E15" s="206"/>
      <c r="K15" s="189"/>
    </row>
    <row r="16" spans="2:11" ht="13.9" x14ac:dyDescent="0.4">
      <c r="B16" s="160" t="s">
        <v>242</v>
      </c>
      <c r="C16" s="157">
        <v>7</v>
      </c>
      <c r="D16" s="206"/>
      <c r="E16" s="206"/>
      <c r="K16" s="189"/>
    </row>
    <row r="17" spans="1:11" ht="13.9" x14ac:dyDescent="0.4">
      <c r="B17" s="160" t="s">
        <v>276</v>
      </c>
      <c r="C17" s="157"/>
      <c r="D17" s="206"/>
      <c r="E17" s="206"/>
      <c r="K17" s="189"/>
    </row>
    <row r="18" spans="1:11" ht="30" customHeight="1" x14ac:dyDescent="0.4">
      <c r="B18" s="160" t="s">
        <v>277</v>
      </c>
      <c r="C18" s="157"/>
      <c r="D18" s="206"/>
      <c r="E18" s="206"/>
      <c r="K18" s="189"/>
    </row>
    <row r="19" spans="1:11" ht="14.25" thickBot="1" x14ac:dyDescent="0.45">
      <c r="B19" s="160" t="s">
        <v>63</v>
      </c>
      <c r="C19" s="157">
        <v>8</v>
      </c>
      <c r="D19" s="204"/>
      <c r="E19" s="204"/>
    </row>
    <row r="20" spans="1:11" ht="13.9" thickBot="1" x14ac:dyDescent="0.45">
      <c r="B20" s="156" t="s">
        <v>265</v>
      </c>
      <c r="C20" s="157"/>
      <c r="D20" s="204">
        <f>SUM(D15:D19)</f>
        <v>0</v>
      </c>
      <c r="E20" s="204">
        <f>SUM(E15:E19)</f>
        <v>0</v>
      </c>
    </row>
    <row r="21" spans="1:11" ht="13.5" x14ac:dyDescent="0.4">
      <c r="B21" s="156"/>
      <c r="C21" s="157"/>
      <c r="D21" s="205"/>
      <c r="E21" s="205"/>
    </row>
    <row r="22" spans="1:11" ht="13.5" x14ac:dyDescent="0.4">
      <c r="B22" s="156" t="s">
        <v>274</v>
      </c>
      <c r="C22" s="157"/>
      <c r="D22" s="206"/>
      <c r="E22" s="206"/>
    </row>
    <row r="23" spans="1:11" ht="13.9" x14ac:dyDescent="0.4">
      <c r="B23" s="160" t="s">
        <v>243</v>
      </c>
      <c r="C23" s="157">
        <v>9</v>
      </c>
      <c r="D23" s="206"/>
      <c r="E23" s="206"/>
    </row>
    <row r="24" spans="1:11" ht="13.9" x14ac:dyDescent="0.4">
      <c r="B24" s="160" t="s">
        <v>278</v>
      </c>
      <c r="C24" s="157"/>
      <c r="D24" s="206"/>
      <c r="E24" s="206"/>
    </row>
    <row r="25" spans="1:11" ht="13.9" x14ac:dyDescent="0.4">
      <c r="B25" s="160" t="s">
        <v>279</v>
      </c>
      <c r="C25" s="157"/>
      <c r="D25" s="206"/>
      <c r="E25" s="206"/>
    </row>
    <row r="26" spans="1:11" ht="15.75" customHeight="1" thickBot="1" x14ac:dyDescent="0.45">
      <c r="B26" s="160" t="s">
        <v>280</v>
      </c>
      <c r="C26" s="157"/>
      <c r="D26" s="204"/>
      <c r="E26" s="204"/>
    </row>
    <row r="27" spans="1:11" ht="13.9" thickBot="1" x14ac:dyDescent="0.45">
      <c r="A27" s="162"/>
      <c r="B27" s="156" t="s">
        <v>264</v>
      </c>
      <c r="C27" s="203"/>
      <c r="D27" s="207">
        <f>SUM(D23:D26)</f>
        <v>0</v>
      </c>
      <c r="E27" s="207">
        <f>SUM(E23:E26)</f>
        <v>0</v>
      </c>
    </row>
    <row r="28" spans="1:11" x14ac:dyDescent="0.4">
      <c r="A28" s="162"/>
      <c r="C28" s="155"/>
      <c r="D28" s="155"/>
      <c r="E28" s="155"/>
    </row>
    <row r="29" spans="1:11" ht="13.5" x14ac:dyDescent="0.4">
      <c r="A29" s="162"/>
      <c r="B29" s="156" t="s">
        <v>267</v>
      </c>
      <c r="C29" s="155"/>
      <c r="D29" s="155"/>
      <c r="E29" s="155"/>
    </row>
    <row r="30" spans="1:11" ht="13.9" x14ac:dyDescent="0.4">
      <c r="B30" s="160" t="s">
        <v>244</v>
      </c>
      <c r="C30" s="157"/>
      <c r="D30" s="194"/>
      <c r="E30" s="194"/>
    </row>
    <row r="31" spans="1:11" ht="13.9" x14ac:dyDescent="0.4">
      <c r="B31" s="160" t="s">
        <v>281</v>
      </c>
      <c r="C31" s="157">
        <v>10</v>
      </c>
      <c r="D31" s="195"/>
      <c r="E31" s="195"/>
      <c r="K31" s="189"/>
    </row>
    <row r="32" spans="1:11" s="203" customFormat="1" ht="13.9" x14ac:dyDescent="0.4">
      <c r="B32" s="267" t="s">
        <v>421</v>
      </c>
      <c r="C32" s="268"/>
      <c r="D32" s="269"/>
      <c r="E32" s="269"/>
      <c r="K32" s="189"/>
    </row>
    <row r="33" spans="1:11" ht="14.25" thickBot="1" x14ac:dyDescent="0.45">
      <c r="B33" s="160" t="s">
        <v>224</v>
      </c>
      <c r="C33" s="157">
        <v>11</v>
      </c>
      <c r="D33" s="195"/>
      <c r="E33" s="195"/>
      <c r="K33" s="189"/>
    </row>
    <row r="34" spans="1:11" ht="13.9" thickBot="1" x14ac:dyDescent="0.45">
      <c r="B34" s="156" t="s">
        <v>65</v>
      </c>
      <c r="C34" s="157"/>
      <c r="D34" s="196">
        <f>D27+D20+D12+SUM(D30:D33)</f>
        <v>0</v>
      </c>
      <c r="E34" s="196">
        <f>E27+E20+E12+SUM(E30:E33)</f>
        <v>0</v>
      </c>
      <c r="K34" s="189"/>
    </row>
    <row r="35" spans="1:11" ht="13.9" thickTop="1" x14ac:dyDescent="0.4">
      <c r="K35" s="189"/>
    </row>
    <row r="36" spans="1:11" ht="13.5" x14ac:dyDescent="0.4">
      <c r="K36" s="189"/>
    </row>
    <row r="37" spans="1:11" ht="13.5" x14ac:dyDescent="0.4">
      <c r="A37" s="166" t="s">
        <v>139</v>
      </c>
      <c r="B37" s="250" t="s">
        <v>66</v>
      </c>
      <c r="D37" s="157">
        <v>2024</v>
      </c>
      <c r="E37" s="157">
        <v>2025</v>
      </c>
      <c r="K37" s="189"/>
    </row>
    <row r="38" spans="1:11" ht="13.9" x14ac:dyDescent="0.4">
      <c r="B38" s="167" t="s">
        <v>169</v>
      </c>
      <c r="D38" s="195"/>
      <c r="E38" s="195"/>
      <c r="K38" s="189"/>
    </row>
    <row r="39" spans="1:11" ht="13.9" x14ac:dyDescent="0.4">
      <c r="B39" s="167" t="s">
        <v>282</v>
      </c>
      <c r="D39" s="195"/>
      <c r="E39" s="195"/>
      <c r="K39" s="189"/>
    </row>
    <row r="40" spans="1:11" ht="13.9" x14ac:dyDescent="0.4">
      <c r="B40" s="167" t="s">
        <v>168</v>
      </c>
      <c r="D40" s="195"/>
      <c r="E40" s="195"/>
    </row>
    <row r="41" spans="1:11" ht="14.25" thickBot="1" x14ac:dyDescent="0.45">
      <c r="B41" s="167" t="s">
        <v>68</v>
      </c>
      <c r="D41" s="197"/>
      <c r="E41" s="197"/>
    </row>
    <row r="42" spans="1:11" ht="13.9" x14ac:dyDescent="0.4">
      <c r="B42" s="250"/>
      <c r="D42" s="195"/>
      <c r="E42" s="195"/>
    </row>
    <row r="43" spans="1:11" ht="13.5" x14ac:dyDescent="0.4">
      <c r="B43" s="250" t="str">
        <f>CONCATENATE("Total ",$B$6)</f>
        <v>Total Sponsorizări şi publicitate</v>
      </c>
      <c r="D43" s="174">
        <f>SUM(D38:D41)</f>
        <v>0</v>
      </c>
      <c r="E43" s="174">
        <f>SUM(E38:E41)</f>
        <v>0</v>
      </c>
    </row>
    <row r="44" spans="1:11" ht="13.5" x14ac:dyDescent="0.4">
      <c r="D44" s="198">
        <f>D6-D43</f>
        <v>0</v>
      </c>
      <c r="E44" s="198">
        <f>E6-E43</f>
        <v>0</v>
      </c>
    </row>
    <row r="45" spans="1:11" x14ac:dyDescent="0.4">
      <c r="D45" s="199"/>
      <c r="E45" s="199"/>
    </row>
    <row r="46" spans="1:11" x14ac:dyDescent="0.4">
      <c r="D46" s="199"/>
      <c r="E46" s="199"/>
    </row>
    <row r="47" spans="1:11" ht="13.5" x14ac:dyDescent="0.4">
      <c r="A47" s="166" t="s">
        <v>140</v>
      </c>
      <c r="B47" s="250" t="s">
        <v>66</v>
      </c>
      <c r="D47" s="157">
        <v>2024</v>
      </c>
      <c r="E47" s="157">
        <v>2025</v>
      </c>
    </row>
    <row r="48" spans="1:11" ht="13.9" x14ac:dyDescent="0.4">
      <c r="B48" s="167" t="s">
        <v>283</v>
      </c>
      <c r="D48" s="195"/>
      <c r="E48" s="195"/>
    </row>
    <row r="49" spans="1:5" ht="13.9" x14ac:dyDescent="0.4">
      <c r="B49" s="167" t="s">
        <v>189</v>
      </c>
      <c r="D49" s="195"/>
      <c r="E49" s="195"/>
    </row>
    <row r="50" spans="1:5" ht="14.25" thickBot="1" x14ac:dyDescent="0.45">
      <c r="B50" s="167" t="s">
        <v>68</v>
      </c>
      <c r="D50" s="197"/>
      <c r="E50" s="197"/>
    </row>
    <row r="51" spans="1:5" ht="13.9" x14ac:dyDescent="0.4">
      <c r="B51" s="250"/>
      <c r="D51" s="195"/>
      <c r="E51" s="195"/>
    </row>
    <row r="52" spans="1:5" ht="13.5" x14ac:dyDescent="0.4">
      <c r="B52" s="250" t="str">
        <f>CONCATENATE("Total ",$B$9)</f>
        <v>Total Venituri UEFA (plăți solidaritate și sume premiere)</v>
      </c>
      <c r="D52" s="174">
        <f>SUM(D48:D50)</f>
        <v>0</v>
      </c>
      <c r="E52" s="174">
        <f>SUM(E48:E50)</f>
        <v>0</v>
      </c>
    </row>
    <row r="53" spans="1:5" ht="13.5" x14ac:dyDescent="0.4">
      <c r="D53" s="198">
        <f>+D9-D52</f>
        <v>0</v>
      </c>
      <c r="E53" s="198">
        <f>+E9-E52</f>
        <v>0</v>
      </c>
    </row>
    <row r="54" spans="1:5" x14ac:dyDescent="0.4">
      <c r="D54" s="199"/>
      <c r="E54" s="199"/>
    </row>
    <row r="55" spans="1:5" x14ac:dyDescent="0.4">
      <c r="D55" s="199"/>
      <c r="E55" s="199"/>
    </row>
    <row r="56" spans="1:5" ht="13.5" x14ac:dyDescent="0.4">
      <c r="A56" s="166" t="s">
        <v>141</v>
      </c>
      <c r="B56" s="250" t="s">
        <v>66</v>
      </c>
      <c r="D56" s="157">
        <v>2024</v>
      </c>
      <c r="E56" s="157">
        <v>2025</v>
      </c>
    </row>
    <row r="57" spans="1:5" ht="13.9" x14ac:dyDescent="0.4">
      <c r="B57" s="167"/>
      <c r="D57" s="200"/>
      <c r="E57" s="200"/>
    </row>
    <row r="58" spans="1:5" ht="13.9" x14ac:dyDescent="0.4">
      <c r="B58" s="167" t="s">
        <v>284</v>
      </c>
      <c r="D58" s="200"/>
      <c r="E58" s="200"/>
    </row>
    <row r="59" spans="1:5" ht="13.9" x14ac:dyDescent="0.4">
      <c r="B59" s="167" t="s">
        <v>373</v>
      </c>
      <c r="D59" s="200"/>
      <c r="E59" s="200"/>
    </row>
    <row r="60" spans="1:5" ht="13.9" x14ac:dyDescent="0.4">
      <c r="B60" s="167" t="s">
        <v>285</v>
      </c>
      <c r="D60" s="195"/>
      <c r="E60" s="195"/>
    </row>
    <row r="61" spans="1:5" ht="13.9" x14ac:dyDescent="0.4">
      <c r="B61" s="167" t="s">
        <v>286</v>
      </c>
      <c r="D61" s="195"/>
      <c r="E61" s="195"/>
    </row>
    <row r="62" spans="1:5" ht="13.9" x14ac:dyDescent="0.4">
      <c r="B62" s="167" t="s">
        <v>253</v>
      </c>
      <c r="D62" s="195"/>
      <c r="E62" s="195"/>
    </row>
    <row r="63" spans="1:5" ht="13.9" x14ac:dyDescent="0.4">
      <c r="B63" s="167" t="s">
        <v>287</v>
      </c>
      <c r="D63" s="195"/>
      <c r="E63" s="195"/>
    </row>
    <row r="64" spans="1:5" ht="13.9" x14ac:dyDescent="0.4">
      <c r="B64" s="167" t="s">
        <v>67</v>
      </c>
      <c r="D64" s="195"/>
      <c r="E64" s="195"/>
    </row>
    <row r="65" spans="1:5" ht="13.9" x14ac:dyDescent="0.4">
      <c r="B65" s="167" t="s">
        <v>288</v>
      </c>
      <c r="D65" s="195"/>
      <c r="E65" s="195"/>
    </row>
    <row r="66" spans="1:5" ht="14.25" thickBot="1" x14ac:dyDescent="0.45">
      <c r="B66" s="167" t="s">
        <v>68</v>
      </c>
      <c r="D66" s="197"/>
      <c r="E66" s="197"/>
    </row>
    <row r="67" spans="1:5" ht="13.9" x14ac:dyDescent="0.4">
      <c r="B67" s="250"/>
      <c r="D67" s="195"/>
      <c r="E67" s="195"/>
    </row>
    <row r="68" spans="1:5" ht="13.5" x14ac:dyDescent="0.4">
      <c r="B68" s="250" t="str">
        <f>CONCATENATE("Total ",$B$11)</f>
        <v>Total Alte venituri din exploatare</v>
      </c>
      <c r="D68" s="174">
        <f>SUM(D58:D66)</f>
        <v>0</v>
      </c>
      <c r="E68" s="174">
        <f>SUM(E58:E66)</f>
        <v>0</v>
      </c>
    </row>
    <row r="69" spans="1:5" ht="13.5" x14ac:dyDescent="0.4">
      <c r="D69" s="198">
        <f>+D11-D68</f>
        <v>0</v>
      </c>
      <c r="E69" s="198">
        <f>+E11-E68</f>
        <v>0</v>
      </c>
    </row>
    <row r="70" spans="1:5" x14ac:dyDescent="0.4">
      <c r="D70" s="199"/>
      <c r="E70" s="199"/>
    </row>
    <row r="71" spans="1:5" x14ac:dyDescent="0.4">
      <c r="D71" s="199"/>
      <c r="E71" s="199"/>
    </row>
    <row r="72" spans="1:5" ht="13.5" x14ac:dyDescent="0.4">
      <c r="A72" s="166" t="s">
        <v>142</v>
      </c>
      <c r="B72" s="250" t="s">
        <v>66</v>
      </c>
      <c r="D72" s="157">
        <v>2024</v>
      </c>
      <c r="E72" s="157">
        <v>2025</v>
      </c>
    </row>
    <row r="73" spans="1:5" ht="13.9" x14ac:dyDescent="0.4">
      <c r="B73" s="167"/>
      <c r="D73" s="200"/>
      <c r="E73" s="200"/>
    </row>
    <row r="74" spans="1:5" ht="13.9" x14ac:dyDescent="0.4">
      <c r="B74" s="167" t="s">
        <v>289</v>
      </c>
      <c r="D74" s="195"/>
      <c r="E74" s="195"/>
    </row>
    <row r="75" spans="1:5" ht="13.9" x14ac:dyDescent="0.4">
      <c r="B75" s="167" t="s">
        <v>290</v>
      </c>
      <c r="D75" s="195"/>
      <c r="E75" s="195"/>
    </row>
    <row r="76" spans="1:5" ht="14.25" thickBot="1" x14ac:dyDescent="0.45">
      <c r="B76" s="167" t="s">
        <v>68</v>
      </c>
      <c r="D76" s="197"/>
      <c r="E76" s="197"/>
    </row>
    <row r="77" spans="1:5" ht="13.9" x14ac:dyDescent="0.4">
      <c r="B77" s="250"/>
      <c r="D77" s="195"/>
      <c r="E77" s="195"/>
    </row>
    <row r="78" spans="1:5" ht="27" x14ac:dyDescent="0.4">
      <c r="B78" s="250" t="str">
        <f>CONCATENATE("Total ",$B$15)</f>
        <v>Total Costuri aferente veniturilor din vânzări/costuri cu materialele</v>
      </c>
      <c r="D78" s="174">
        <f>SUM(D74:D76)</f>
        <v>0</v>
      </c>
      <c r="E78" s="174">
        <f>SUM(E74:E76)</f>
        <v>0</v>
      </c>
    </row>
    <row r="79" spans="1:5" ht="13.5" x14ac:dyDescent="0.4">
      <c r="D79" s="198">
        <f>+D15-D78</f>
        <v>0</v>
      </c>
      <c r="E79" s="198">
        <f>+E15-E78</f>
        <v>0</v>
      </c>
    </row>
    <row r="80" spans="1:5" x14ac:dyDescent="0.4">
      <c r="D80" s="199"/>
      <c r="E80" s="199"/>
    </row>
    <row r="81" spans="1:5" x14ac:dyDescent="0.4">
      <c r="D81" s="199"/>
      <c r="E81" s="199"/>
    </row>
    <row r="82" spans="1:5" ht="13.5" x14ac:dyDescent="0.4">
      <c r="A82" s="166" t="s">
        <v>143</v>
      </c>
      <c r="B82" s="250" t="s">
        <v>66</v>
      </c>
      <c r="D82" s="157">
        <v>2024</v>
      </c>
      <c r="E82" s="157">
        <v>2025</v>
      </c>
    </row>
    <row r="83" spans="1:5" ht="13.9" x14ac:dyDescent="0.4">
      <c r="B83" s="167"/>
      <c r="D83" s="200"/>
      <c r="E83" s="200"/>
    </row>
    <row r="84" spans="1:5" ht="13.9" x14ac:dyDescent="0.4">
      <c r="B84" s="167" t="s">
        <v>374</v>
      </c>
      <c r="D84" s="195"/>
      <c r="E84" s="195"/>
    </row>
    <row r="85" spans="1:5" ht="13.9" x14ac:dyDescent="0.4">
      <c r="B85" s="167" t="s">
        <v>291</v>
      </c>
      <c r="D85" s="195"/>
      <c r="E85" s="195"/>
    </row>
    <row r="86" spans="1:5" ht="13.9" x14ac:dyDescent="0.4">
      <c r="B86" s="167" t="s">
        <v>292</v>
      </c>
      <c r="D86" s="195"/>
      <c r="E86" s="195"/>
    </row>
    <row r="87" spans="1:5" ht="13.9" x14ac:dyDescent="0.4">
      <c r="B87" s="167" t="s">
        <v>293</v>
      </c>
      <c r="D87" s="201"/>
      <c r="E87" s="201"/>
    </row>
    <row r="88" spans="1:5" ht="13.9" x14ac:dyDescent="0.4">
      <c r="B88" s="250" t="s">
        <v>294</v>
      </c>
      <c r="D88" s="202">
        <f>SUM(D84:D87)</f>
        <v>0</v>
      </c>
      <c r="E88" s="202">
        <f>SUM(E84:E87)</f>
        <v>0</v>
      </c>
    </row>
    <row r="89" spans="1:5" s="203" customFormat="1" ht="13.9" x14ac:dyDescent="0.4">
      <c r="B89" s="191" t="s">
        <v>416</v>
      </c>
      <c r="C89" s="264"/>
      <c r="D89" s="265"/>
      <c r="E89" s="265"/>
    </row>
    <row r="90" spans="1:5" s="203" customFormat="1" ht="13.9" x14ac:dyDescent="0.4">
      <c r="B90" s="191" t="s">
        <v>417</v>
      </c>
      <c r="C90" s="264"/>
      <c r="D90" s="265"/>
      <c r="E90" s="265"/>
    </row>
    <row r="91" spans="1:5" s="203" customFormat="1" ht="13.9" x14ac:dyDescent="0.4">
      <c r="B91" s="191" t="s">
        <v>418</v>
      </c>
      <c r="C91" s="264"/>
      <c r="D91" s="265"/>
      <c r="E91" s="265"/>
    </row>
    <row r="92" spans="1:5" s="203" customFormat="1" ht="13.9" x14ac:dyDescent="0.4">
      <c r="B92" s="266" t="s">
        <v>419</v>
      </c>
      <c r="C92" s="264"/>
      <c r="D92" s="265">
        <f>SUM(D89:D91)</f>
        <v>0</v>
      </c>
      <c r="E92" s="265">
        <f>SUM(E89:E91)</f>
        <v>0</v>
      </c>
    </row>
    <row r="93" spans="1:5" ht="13.9" x14ac:dyDescent="0.4">
      <c r="B93" s="253" t="s">
        <v>414</v>
      </c>
      <c r="D93" s="202"/>
      <c r="E93" s="202"/>
    </row>
    <row r="94" spans="1:5" ht="13.9" x14ac:dyDescent="0.4">
      <c r="B94" s="253" t="s">
        <v>385</v>
      </c>
      <c r="D94" s="202"/>
      <c r="E94" s="202"/>
    </row>
    <row r="95" spans="1:5" ht="13.9" x14ac:dyDescent="0.4">
      <c r="B95" s="253" t="s">
        <v>386</v>
      </c>
      <c r="D95" s="202"/>
      <c r="E95" s="202"/>
    </row>
    <row r="96" spans="1:5" ht="13.9" x14ac:dyDescent="0.4">
      <c r="B96" s="253" t="s">
        <v>387</v>
      </c>
      <c r="D96" s="202"/>
      <c r="E96" s="202"/>
    </row>
    <row r="97" spans="1:5" ht="13.9" x14ac:dyDescent="0.4">
      <c r="B97" s="254" t="s">
        <v>415</v>
      </c>
      <c r="D97" s="255">
        <f t="shared" ref="D97:E97" si="0">SUM(D93:D96)</f>
        <v>0</v>
      </c>
      <c r="E97" s="255">
        <f t="shared" si="0"/>
        <v>0</v>
      </c>
    </row>
    <row r="98" spans="1:5" ht="13.5" x14ac:dyDescent="0.4">
      <c r="B98" s="256" t="s">
        <v>420</v>
      </c>
      <c r="D98" s="194">
        <f>D97+D88+D92</f>
        <v>0</v>
      </c>
      <c r="E98" s="194">
        <f>E97+E88+E92</f>
        <v>0</v>
      </c>
    </row>
    <row r="99" spans="1:5" ht="13.9" x14ac:dyDescent="0.4">
      <c r="B99" s="167" t="s">
        <v>295</v>
      </c>
      <c r="D99" s="195"/>
      <c r="E99" s="195"/>
    </row>
    <row r="100" spans="1:5" ht="13.9" x14ac:dyDescent="0.4">
      <c r="B100" s="167" t="s">
        <v>296</v>
      </c>
      <c r="D100" s="195"/>
      <c r="E100" s="195"/>
    </row>
    <row r="101" spans="1:5" ht="13.9" x14ac:dyDescent="0.4">
      <c r="B101" s="167" t="s">
        <v>297</v>
      </c>
      <c r="D101" s="195"/>
      <c r="E101" s="195"/>
    </row>
    <row r="102" spans="1:5" ht="13.9" x14ac:dyDescent="0.4">
      <c r="B102" s="167" t="s">
        <v>298</v>
      </c>
      <c r="D102" s="201"/>
      <c r="E102" s="201"/>
    </row>
    <row r="103" spans="1:5" ht="13.9" x14ac:dyDescent="0.4">
      <c r="B103" s="250" t="s">
        <v>299</v>
      </c>
      <c r="D103" s="202">
        <f>SUM(D99:D102)</f>
        <v>0</v>
      </c>
      <c r="E103" s="202">
        <f>SUM(E99:E102)</f>
        <v>0</v>
      </c>
    </row>
    <row r="104" spans="1:5" ht="13.9" x14ac:dyDescent="0.4">
      <c r="B104" s="250"/>
      <c r="D104" s="195"/>
      <c r="E104" s="195"/>
    </row>
    <row r="105" spans="1:5" ht="13.5" x14ac:dyDescent="0.4">
      <c r="B105" s="250" t="str">
        <f>CONCATENATE("Total ",$B$16)</f>
        <v>Total Cheltuieli privind beneficiile pentru angajaţi</v>
      </c>
      <c r="D105" s="174">
        <f>D88+D92+D97+D103</f>
        <v>0</v>
      </c>
      <c r="E105" s="174">
        <f>E88+E92+E97+E103</f>
        <v>0</v>
      </c>
    </row>
    <row r="106" spans="1:5" ht="13.5" x14ac:dyDescent="0.4">
      <c r="D106" s="198">
        <f>+D16+D105</f>
        <v>0</v>
      </c>
      <c r="E106" s="198">
        <f>+E16+E105</f>
        <v>0</v>
      </c>
    </row>
    <row r="107" spans="1:5" x14ac:dyDescent="0.4">
      <c r="D107" s="199"/>
      <c r="E107" s="199"/>
    </row>
    <row r="108" spans="1:5" x14ac:dyDescent="0.4">
      <c r="D108" s="199"/>
      <c r="E108" s="199"/>
    </row>
    <row r="109" spans="1:5" ht="13.5" x14ac:dyDescent="0.4">
      <c r="A109" s="166"/>
      <c r="B109" s="250" t="s">
        <v>66</v>
      </c>
      <c r="D109" s="157">
        <v>2024</v>
      </c>
      <c r="E109" s="157">
        <v>2025</v>
      </c>
    </row>
    <row r="110" spans="1:5" ht="13.9" x14ac:dyDescent="0.4">
      <c r="B110" s="167"/>
      <c r="D110" s="157"/>
      <c r="E110" s="157"/>
    </row>
    <row r="111" spans="1:5" ht="13.9" x14ac:dyDescent="0.4">
      <c r="B111" s="251" t="s">
        <v>300</v>
      </c>
      <c r="D111" s="195"/>
      <c r="E111" s="195"/>
    </row>
    <row r="112" spans="1:5" ht="13.9" x14ac:dyDescent="0.4">
      <c r="B112" s="251" t="s">
        <v>301</v>
      </c>
      <c r="D112" s="195"/>
      <c r="E112" s="195"/>
    </row>
    <row r="113" spans="1:5" ht="13.9" x14ac:dyDescent="0.4">
      <c r="B113" s="251" t="s">
        <v>302</v>
      </c>
      <c r="D113" s="195"/>
      <c r="E113" s="195"/>
    </row>
    <row r="114" spans="1:5" ht="13.9" x14ac:dyDescent="0.4">
      <c r="B114" s="251" t="s">
        <v>303</v>
      </c>
      <c r="D114" s="195"/>
      <c r="E114" s="195"/>
    </row>
    <row r="115" spans="1:5" ht="13.9" x14ac:dyDescent="0.4">
      <c r="B115" s="251" t="s">
        <v>304</v>
      </c>
      <c r="D115" s="195"/>
      <c r="E115" s="195"/>
    </row>
    <row r="116" spans="1:5" ht="13.9" x14ac:dyDescent="0.4">
      <c r="B116" s="251" t="s">
        <v>305</v>
      </c>
      <c r="D116" s="195"/>
      <c r="E116" s="195"/>
    </row>
    <row r="117" spans="1:5" ht="14.25" thickBot="1" x14ac:dyDescent="0.45">
      <c r="B117" s="251"/>
      <c r="D117" s="197"/>
      <c r="E117" s="197"/>
    </row>
    <row r="118" spans="1:5" ht="13.9" x14ac:dyDescent="0.4">
      <c r="D118" s="195"/>
      <c r="E118" s="195"/>
    </row>
    <row r="119" spans="1:5" ht="13.5" x14ac:dyDescent="0.4">
      <c r="B119" s="250" t="str">
        <f>CONCATENATE("Total ",$B$16)</f>
        <v>Total Cheltuieli privind beneficiile pentru angajaţi</v>
      </c>
      <c r="D119" s="174">
        <f>SUM(D111:D117)</f>
        <v>0</v>
      </c>
      <c r="E119" s="174">
        <f>SUM(E111:E117)</f>
        <v>0</v>
      </c>
    </row>
    <row r="120" spans="1:5" ht="13.5" x14ac:dyDescent="0.4">
      <c r="D120" s="198">
        <f>+D119-D105</f>
        <v>0</v>
      </c>
      <c r="E120" s="198">
        <f>+E119-E105</f>
        <v>0</v>
      </c>
    </row>
    <row r="121" spans="1:5" x14ac:dyDescent="0.4">
      <c r="D121" s="199"/>
      <c r="E121" s="199"/>
    </row>
    <row r="122" spans="1:5" x14ac:dyDescent="0.4">
      <c r="D122" s="199"/>
      <c r="E122" s="199"/>
    </row>
    <row r="123" spans="1:5" ht="13.5" x14ac:dyDescent="0.4">
      <c r="A123" s="166" t="s">
        <v>144</v>
      </c>
      <c r="B123" s="250" t="s">
        <v>66</v>
      </c>
      <c r="D123" s="157">
        <v>2024</v>
      </c>
      <c r="E123" s="157">
        <v>2025</v>
      </c>
    </row>
    <row r="124" spans="1:5" ht="13.9" x14ac:dyDescent="0.4">
      <c r="B124" s="167"/>
      <c r="D124" s="157"/>
      <c r="E124" s="157"/>
    </row>
    <row r="125" spans="1:5" ht="13.9" x14ac:dyDescent="0.4">
      <c r="B125" s="167" t="s">
        <v>306</v>
      </c>
      <c r="D125" s="195"/>
      <c r="E125" s="195"/>
    </row>
    <row r="126" spans="1:5" ht="13.9" x14ac:dyDescent="0.4">
      <c r="B126" s="167" t="s">
        <v>307</v>
      </c>
      <c r="D126" s="195"/>
      <c r="E126" s="195"/>
    </row>
    <row r="127" spans="1:5" ht="13.9" x14ac:dyDescent="0.4">
      <c r="B127" s="167" t="s">
        <v>308</v>
      </c>
      <c r="D127" s="195"/>
      <c r="E127" s="195"/>
    </row>
    <row r="128" spans="1:5" ht="13.9" x14ac:dyDescent="0.4">
      <c r="B128" s="167" t="s">
        <v>248</v>
      </c>
      <c r="D128" s="195"/>
      <c r="E128" s="195"/>
    </row>
    <row r="129" spans="1:5" ht="13.5" customHeight="1" x14ac:dyDescent="0.4">
      <c r="B129" s="167" t="s">
        <v>309</v>
      </c>
      <c r="D129" s="195"/>
      <c r="E129" s="195"/>
    </row>
    <row r="130" spans="1:5" ht="13.9" x14ac:dyDescent="0.4">
      <c r="B130" s="167" t="s">
        <v>310</v>
      </c>
      <c r="D130" s="195"/>
      <c r="E130" s="195"/>
    </row>
    <row r="131" spans="1:5" ht="13.9" x14ac:dyDescent="0.4">
      <c r="B131" s="167" t="s">
        <v>311</v>
      </c>
      <c r="D131" s="195"/>
      <c r="E131" s="195"/>
    </row>
    <row r="132" spans="1:5" ht="13.9" x14ac:dyDescent="0.4">
      <c r="B132" s="167" t="s">
        <v>312</v>
      </c>
      <c r="D132" s="195"/>
      <c r="E132" s="195"/>
    </row>
    <row r="133" spans="1:5" ht="13.9" x14ac:dyDescent="0.4">
      <c r="B133" s="167" t="s">
        <v>254</v>
      </c>
      <c r="D133" s="195"/>
      <c r="E133" s="195"/>
    </row>
    <row r="134" spans="1:5" ht="13.9" x14ac:dyDescent="0.4">
      <c r="B134" s="167" t="s">
        <v>255</v>
      </c>
      <c r="D134" s="195"/>
      <c r="E134" s="195"/>
    </row>
    <row r="135" spans="1:5" ht="13.9" x14ac:dyDescent="0.4">
      <c r="B135" s="167" t="s">
        <v>256</v>
      </c>
      <c r="D135" s="195"/>
      <c r="E135" s="195"/>
    </row>
    <row r="136" spans="1:5" ht="13.9" x14ac:dyDescent="0.4">
      <c r="B136" s="167" t="s">
        <v>262</v>
      </c>
      <c r="D136" s="195"/>
      <c r="E136" s="195"/>
    </row>
    <row r="137" spans="1:5" ht="13.9" x14ac:dyDescent="0.4">
      <c r="B137" s="167" t="s">
        <v>257</v>
      </c>
      <c r="D137" s="195"/>
      <c r="E137" s="195"/>
    </row>
    <row r="138" spans="1:5" ht="13.9" x14ac:dyDescent="0.4">
      <c r="B138" s="167" t="s">
        <v>67</v>
      </c>
      <c r="D138" s="195"/>
      <c r="E138" s="195"/>
    </row>
    <row r="139" spans="1:5" ht="14.25" thickBot="1" x14ac:dyDescent="0.45">
      <c r="B139" s="167" t="s">
        <v>68</v>
      </c>
      <c r="D139" s="197"/>
      <c r="E139" s="197"/>
    </row>
    <row r="140" spans="1:5" ht="13.9" x14ac:dyDescent="0.4">
      <c r="B140" s="250"/>
      <c r="D140" s="195"/>
      <c r="E140" s="195"/>
    </row>
    <row r="141" spans="1:5" ht="13.5" x14ac:dyDescent="0.4">
      <c r="B141" s="250" t="str">
        <f>CONCATENATE("Total ",$B$19)</f>
        <v>Total Alte cheltuieli de exploatare</v>
      </c>
      <c r="D141" s="174">
        <f>SUM(D125:D139)</f>
        <v>0</v>
      </c>
      <c r="E141" s="174">
        <f>SUM(E125:E139)</f>
        <v>0</v>
      </c>
    </row>
    <row r="142" spans="1:5" ht="13.5" x14ac:dyDescent="0.4">
      <c r="D142" s="198">
        <f>+D19-D141</f>
        <v>0</v>
      </c>
      <c r="E142" s="198">
        <f>+E19-E141</f>
        <v>0</v>
      </c>
    </row>
    <row r="144" spans="1:5" ht="13.5" x14ac:dyDescent="0.4">
      <c r="A144" s="166" t="s">
        <v>146</v>
      </c>
      <c r="B144" s="250" t="s">
        <v>66</v>
      </c>
      <c r="D144" s="157">
        <v>2024</v>
      </c>
      <c r="E144" s="157">
        <v>2025</v>
      </c>
    </row>
    <row r="146" spans="1:5" ht="13.9" x14ac:dyDescent="0.4">
      <c r="B146" s="160" t="s">
        <v>246</v>
      </c>
    </row>
    <row r="147" spans="1:5" ht="13.9" x14ac:dyDescent="0.4">
      <c r="B147" s="160" t="s">
        <v>313</v>
      </c>
    </row>
    <row r="148" spans="1:5" ht="13.9" x14ac:dyDescent="0.4">
      <c r="B148" s="160" t="s">
        <v>247</v>
      </c>
    </row>
    <row r="149" spans="1:5" ht="13.9" x14ac:dyDescent="0.4">
      <c r="B149" s="160" t="s">
        <v>314</v>
      </c>
    </row>
    <row r="150" spans="1:5" ht="14.25" thickBot="1" x14ac:dyDescent="0.45">
      <c r="B150" s="160"/>
      <c r="D150" s="197"/>
      <c r="E150" s="197"/>
    </row>
    <row r="152" spans="1:5" ht="13.5" x14ac:dyDescent="0.4">
      <c r="B152" s="250" t="s">
        <v>245</v>
      </c>
      <c r="D152" s="174">
        <f>SUM(D146:D150)</f>
        <v>0</v>
      </c>
      <c r="E152" s="174">
        <f>SUM(E146:E150)</f>
        <v>0</v>
      </c>
    </row>
    <row r="153" spans="1:5" ht="13.5" x14ac:dyDescent="0.4">
      <c r="D153" s="198">
        <f>+D23-D152</f>
        <v>0</v>
      </c>
      <c r="E153" s="198">
        <f>+E23-E152</f>
        <v>0</v>
      </c>
    </row>
    <row r="154" spans="1:5" x14ac:dyDescent="0.4">
      <c r="D154" s="166"/>
      <c r="E154" s="166"/>
    </row>
    <row r="155" spans="1:5" ht="13.5" x14ac:dyDescent="0.4">
      <c r="A155" s="166" t="s">
        <v>145</v>
      </c>
      <c r="B155" s="250" t="s">
        <v>66</v>
      </c>
      <c r="D155" s="157">
        <v>2024</v>
      </c>
      <c r="E155" s="157">
        <v>2025</v>
      </c>
    </row>
    <row r="157" spans="1:5" ht="13.9" x14ac:dyDescent="0.4">
      <c r="B157" s="160" t="s">
        <v>378</v>
      </c>
    </row>
    <row r="158" spans="1:5" ht="13.9" x14ac:dyDescent="0.4">
      <c r="B158" s="160" t="s">
        <v>379</v>
      </c>
    </row>
    <row r="159" spans="1:5" ht="13.9" x14ac:dyDescent="0.4">
      <c r="B159" s="160" t="s">
        <v>380</v>
      </c>
    </row>
    <row r="160" spans="1:5" ht="13.9" x14ac:dyDescent="0.4">
      <c r="B160" s="160" t="s">
        <v>382</v>
      </c>
    </row>
    <row r="161" spans="2:5" ht="13.9" x14ac:dyDescent="0.4">
      <c r="B161" s="160" t="s">
        <v>381</v>
      </c>
    </row>
    <row r="162" spans="2:5" ht="14.25" thickBot="1" x14ac:dyDescent="0.45">
      <c r="B162" s="160" t="s">
        <v>383</v>
      </c>
      <c r="D162" s="197"/>
      <c r="E162" s="197"/>
    </row>
    <row r="164" spans="2:5" ht="13.5" x14ac:dyDescent="0.4">
      <c r="B164" s="250" t="str">
        <f>CONCATENATE("Total ",$B$31)</f>
        <v>Total Profit/(pierdere) financiară</v>
      </c>
      <c r="D164" s="174">
        <f>SUM(D157:D162)</f>
        <v>0</v>
      </c>
      <c r="E164" s="174">
        <f>SUM(E157:E162)</f>
        <v>0</v>
      </c>
    </row>
    <row r="165" spans="2:5" ht="13.5" x14ac:dyDescent="0.4">
      <c r="D165" s="198">
        <f>+D31-D164</f>
        <v>0</v>
      </c>
      <c r="E165" s="198">
        <f>+E31-E164</f>
        <v>0</v>
      </c>
    </row>
  </sheetData>
  <pageMargins left="0.7" right="0.7" top="0.75" bottom="0.75" header="0.3" footer="0.3"/>
  <pageSetup paperSize="9" scale="97" orientation="portrait" r:id="rId1"/>
  <rowBreaks count="2" manualBreakCount="2">
    <brk id="35" min="1" max="5" man="1"/>
    <brk id="106"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072C-97B3-45C5-9BF3-71F96795CD63}">
  <dimension ref="A1:T38"/>
  <sheetViews>
    <sheetView zoomScale="70" zoomScaleNormal="70" workbookViewId="0">
      <pane xSplit="2" ySplit="4" topLeftCell="G14" activePane="bottomRight" state="frozen"/>
      <selection activeCell="F33" sqref="F33"/>
      <selection pane="topRight" activeCell="F33" sqref="F33"/>
      <selection pane="bottomLeft" activeCell="F33" sqref="F33"/>
      <selection pane="bottomRight" activeCell="C33" sqref="C33:S33"/>
    </sheetView>
  </sheetViews>
  <sheetFormatPr defaultColWidth="9.140625" defaultRowHeight="13.15" x14ac:dyDescent="0.4"/>
  <cols>
    <col min="1" max="1" width="11" style="2" customWidth="1"/>
    <col min="2" max="2" width="38.5703125" style="2" customWidth="1"/>
    <col min="3" max="3" width="22.42578125" style="2" customWidth="1"/>
    <col min="4" max="4" width="14" style="2" customWidth="1"/>
    <col min="5" max="5" width="16.85546875" style="2" customWidth="1"/>
    <col min="6" max="6" width="16.7109375" style="2" customWidth="1"/>
    <col min="7" max="7" width="16.85546875" style="2" customWidth="1"/>
    <col min="8" max="8" width="13.42578125" style="2" customWidth="1"/>
    <col min="9" max="9" width="20.7109375" style="2" customWidth="1"/>
    <col min="10" max="10" width="16.85546875" style="2" customWidth="1"/>
    <col min="11" max="11" width="14" style="2" customWidth="1"/>
    <col min="12" max="12" width="16.85546875" style="2" customWidth="1"/>
    <col min="13" max="13" width="19.85546875" style="2" customWidth="1"/>
    <col min="14" max="14" width="13.7109375" style="2" customWidth="1"/>
    <col min="15" max="15" width="15.85546875" style="2" bestFit="1" customWidth="1"/>
    <col min="16" max="16" width="15" style="2" bestFit="1" customWidth="1"/>
    <col min="17" max="17" width="15" style="2" customWidth="1"/>
    <col min="18" max="18" width="16.42578125" style="2" customWidth="1"/>
    <col min="19" max="19" width="16.5703125" style="2" customWidth="1"/>
    <col min="20" max="20" width="15.85546875" style="2" customWidth="1"/>
    <col min="21" max="16384" width="9.140625" style="2"/>
  </cols>
  <sheetData>
    <row r="1" spans="2:20" ht="15.75" x14ac:dyDescent="0.5">
      <c r="B1" s="46" t="s">
        <v>509</v>
      </c>
      <c r="C1" s="46"/>
      <c r="D1" s="46"/>
      <c r="E1" s="46"/>
      <c r="F1" s="46"/>
      <c r="G1" s="46"/>
      <c r="H1" s="46"/>
      <c r="I1" s="46"/>
      <c r="J1" s="46"/>
      <c r="K1" s="46"/>
      <c r="L1" s="46"/>
    </row>
    <row r="2" spans="2:20" ht="21" customHeight="1" x14ac:dyDescent="0.4"/>
    <row r="3" spans="2:20" ht="9" customHeight="1" thickBot="1" x14ac:dyDescent="0.45">
      <c r="B3" s="466"/>
      <c r="C3" s="837"/>
      <c r="D3" s="837"/>
      <c r="E3" s="837"/>
      <c r="M3" s="836"/>
      <c r="N3" s="836"/>
      <c r="O3" s="836"/>
      <c r="P3" s="836"/>
      <c r="Q3" s="462"/>
    </row>
    <row r="4" spans="2:20" ht="58.5" customHeight="1" thickBot="1" x14ac:dyDescent="0.45">
      <c r="B4" s="541" t="s">
        <v>498</v>
      </c>
      <c r="C4" s="542" t="s">
        <v>391</v>
      </c>
      <c r="D4" s="543" t="s">
        <v>356</v>
      </c>
      <c r="E4" s="552" t="s">
        <v>490</v>
      </c>
      <c r="F4" s="544" t="s">
        <v>461</v>
      </c>
      <c r="G4" s="545" t="s">
        <v>356</v>
      </c>
      <c r="H4" s="546" t="s">
        <v>354</v>
      </c>
      <c r="I4" s="547" t="s">
        <v>462</v>
      </c>
      <c r="J4" s="545" t="s">
        <v>346</v>
      </c>
      <c r="K4" s="545" t="s">
        <v>347</v>
      </c>
      <c r="L4" s="546" t="s">
        <v>463</v>
      </c>
      <c r="M4" s="535" t="s">
        <v>464</v>
      </c>
      <c r="N4" s="536" t="s">
        <v>353</v>
      </c>
      <c r="O4" s="536" t="s">
        <v>347</v>
      </c>
      <c r="P4" s="537" t="s">
        <v>389</v>
      </c>
      <c r="Q4" s="538" t="s">
        <v>354</v>
      </c>
      <c r="R4" s="482" t="s">
        <v>489</v>
      </c>
      <c r="S4" s="270" t="s">
        <v>390</v>
      </c>
      <c r="T4" s="461" t="s">
        <v>467</v>
      </c>
    </row>
    <row r="5" spans="2:20" ht="27.75" customHeight="1" thickBot="1" x14ac:dyDescent="0.45">
      <c r="B5" s="87" t="s">
        <v>56</v>
      </c>
      <c r="C5" s="88" t="s">
        <v>57</v>
      </c>
      <c r="D5" s="88" t="s">
        <v>44</v>
      </c>
      <c r="E5" s="553" t="s">
        <v>133</v>
      </c>
      <c r="F5" s="551" t="s">
        <v>486</v>
      </c>
      <c r="G5" s="548" t="s">
        <v>487</v>
      </c>
      <c r="H5" s="549" t="s">
        <v>488</v>
      </c>
      <c r="I5" s="550" t="s">
        <v>468</v>
      </c>
      <c r="J5" s="548" t="s">
        <v>469</v>
      </c>
      <c r="K5" s="548" t="s">
        <v>470</v>
      </c>
      <c r="L5" s="549" t="s">
        <v>496</v>
      </c>
      <c r="M5" s="467" t="s">
        <v>32</v>
      </c>
      <c r="N5" s="468" t="s">
        <v>33</v>
      </c>
      <c r="O5" s="468" t="s">
        <v>54</v>
      </c>
      <c r="P5" s="534" t="s">
        <v>497</v>
      </c>
      <c r="Q5" s="554" t="s">
        <v>46</v>
      </c>
      <c r="R5" s="539" t="s">
        <v>34</v>
      </c>
      <c r="S5" s="87" t="s">
        <v>222</v>
      </c>
      <c r="T5" s="540" t="s">
        <v>35</v>
      </c>
    </row>
    <row r="6" spans="2:20" s="469" customFormat="1" ht="15.75" customHeight="1" thickBot="1" x14ac:dyDescent="0.45">
      <c r="B6" s="833" t="s">
        <v>516</v>
      </c>
      <c r="C6" s="834"/>
      <c r="D6" s="834"/>
      <c r="E6" s="834"/>
      <c r="F6" s="834"/>
      <c r="G6" s="834"/>
      <c r="H6" s="834"/>
      <c r="I6" s="834"/>
      <c r="J6" s="834"/>
      <c r="K6" s="834"/>
      <c r="L6" s="834"/>
      <c r="M6" s="834"/>
      <c r="N6" s="834"/>
      <c r="O6" s="834"/>
      <c r="P6" s="834"/>
      <c r="Q6" s="834"/>
      <c r="R6" s="834"/>
      <c r="S6" s="834"/>
      <c r="T6" s="840"/>
    </row>
    <row r="7" spans="2:20" x14ac:dyDescent="0.4">
      <c r="B7" s="50" t="s">
        <v>443</v>
      </c>
      <c r="C7" s="502">
        <v>50000</v>
      </c>
      <c r="D7" s="486"/>
      <c r="E7" s="487">
        <v>44951</v>
      </c>
      <c r="F7" s="499"/>
      <c r="G7" s="486"/>
      <c r="H7" s="486"/>
      <c r="I7" s="29">
        <v>50000</v>
      </c>
      <c r="J7" s="487">
        <v>44951</v>
      </c>
      <c r="K7" s="486" t="s">
        <v>216</v>
      </c>
      <c r="L7" s="138">
        <f>C7+F7-I7</f>
        <v>0</v>
      </c>
      <c r="M7" s="502"/>
      <c r="N7" s="518"/>
      <c r="O7" s="518"/>
      <c r="P7" s="519">
        <f>L7-M7</f>
        <v>0</v>
      </c>
      <c r="Q7" s="520"/>
      <c r="R7" s="525"/>
      <c r="S7" s="526"/>
      <c r="T7" s="661" t="str">
        <f t="shared" ref="T7:T16" si="0">IF(S7="REESALONAT","[Data!]","")</f>
        <v/>
      </c>
    </row>
    <row r="8" spans="2:20" x14ac:dyDescent="0.4">
      <c r="B8" s="49"/>
      <c r="C8" s="28">
        <v>10000</v>
      </c>
      <c r="D8" s="485"/>
      <c r="E8" s="488">
        <v>44982</v>
      </c>
      <c r="F8" s="500"/>
      <c r="G8" s="485"/>
      <c r="H8" s="485"/>
      <c r="I8" s="29">
        <v>10000</v>
      </c>
      <c r="J8" s="488">
        <v>44982</v>
      </c>
      <c r="K8" s="485" t="s">
        <v>493</v>
      </c>
      <c r="L8" s="139">
        <f t="shared" ref="L8:L20" si="1">C8+F8-I8</f>
        <v>0</v>
      </c>
      <c r="M8" s="32"/>
      <c r="N8" s="27"/>
      <c r="O8" s="27"/>
      <c r="P8" s="40">
        <f t="shared" ref="P8:P20" si="2">L8-M8</f>
        <v>0</v>
      </c>
      <c r="Q8" s="521"/>
      <c r="R8" s="141"/>
      <c r="S8" s="235" t="s">
        <v>205</v>
      </c>
      <c r="T8" s="39" t="str">
        <f t="shared" si="0"/>
        <v/>
      </c>
    </row>
    <row r="9" spans="2:20" x14ac:dyDescent="0.4">
      <c r="B9" s="49"/>
      <c r="C9" s="28">
        <v>12000</v>
      </c>
      <c r="D9" s="485"/>
      <c r="E9" s="488">
        <v>45010</v>
      </c>
      <c r="F9" s="500"/>
      <c r="G9" s="485"/>
      <c r="H9" s="485"/>
      <c r="I9" s="29"/>
      <c r="J9" s="29"/>
      <c r="K9" s="485"/>
      <c r="L9" s="139">
        <f t="shared" si="1"/>
        <v>12000</v>
      </c>
      <c r="M9" s="32"/>
      <c r="N9" s="27"/>
      <c r="O9" s="27"/>
      <c r="P9" s="40">
        <f t="shared" si="2"/>
        <v>12000</v>
      </c>
      <c r="Q9" s="488">
        <f>E9+H9</f>
        <v>45010</v>
      </c>
      <c r="R9" s="146"/>
      <c r="S9" s="235" t="s">
        <v>205</v>
      </c>
      <c r="T9" s="39" t="str">
        <f t="shared" si="0"/>
        <v/>
      </c>
    </row>
    <row r="10" spans="2:20" x14ac:dyDescent="0.4">
      <c r="B10" s="49"/>
      <c r="C10" s="32"/>
      <c r="D10" s="31"/>
      <c r="E10" s="62"/>
      <c r="F10" s="483"/>
      <c r="G10" s="31"/>
      <c r="H10" s="31"/>
      <c r="I10" s="29"/>
      <c r="J10" s="29"/>
      <c r="K10" s="31"/>
      <c r="L10" s="30">
        <f t="shared" si="1"/>
        <v>0</v>
      </c>
      <c r="M10" s="32"/>
      <c r="N10" s="27"/>
      <c r="O10" s="27"/>
      <c r="P10" s="40">
        <f t="shared" si="2"/>
        <v>0</v>
      </c>
      <c r="Q10" s="521"/>
      <c r="R10" s="140">
        <v>150000</v>
      </c>
      <c r="S10" s="235" t="s">
        <v>240</v>
      </c>
      <c r="T10" s="39" t="str">
        <f t="shared" si="0"/>
        <v/>
      </c>
    </row>
    <row r="11" spans="2:20" x14ac:dyDescent="0.4">
      <c r="B11" s="50" t="s">
        <v>444</v>
      </c>
      <c r="C11" s="32"/>
      <c r="D11" s="31"/>
      <c r="E11" s="488"/>
      <c r="F11" s="78">
        <v>50000</v>
      </c>
      <c r="G11" s="506" t="s">
        <v>491</v>
      </c>
      <c r="H11" s="485">
        <v>44982</v>
      </c>
      <c r="I11" s="29"/>
      <c r="J11" s="29"/>
      <c r="K11" s="31"/>
      <c r="L11" s="139">
        <f t="shared" si="1"/>
        <v>50000</v>
      </c>
      <c r="M11" s="28">
        <v>50000</v>
      </c>
      <c r="N11" s="485">
        <v>44982</v>
      </c>
      <c r="O11" s="27" t="s">
        <v>494</v>
      </c>
      <c r="P11" s="40">
        <f t="shared" si="2"/>
        <v>0</v>
      </c>
      <c r="Q11" s="521"/>
      <c r="R11" s="140"/>
      <c r="S11" s="148" t="s">
        <v>205</v>
      </c>
      <c r="T11" s="39" t="str">
        <f t="shared" si="0"/>
        <v/>
      </c>
    </row>
    <row r="12" spans="2:20" x14ac:dyDescent="0.4">
      <c r="B12" s="50"/>
      <c r="C12" s="32"/>
      <c r="D12" s="31"/>
      <c r="E12" s="488"/>
      <c r="F12" s="78">
        <v>10000</v>
      </c>
      <c r="G12" s="506" t="s">
        <v>492</v>
      </c>
      <c r="H12" s="485">
        <v>45010</v>
      </c>
      <c r="I12" s="29"/>
      <c r="J12" s="29"/>
      <c r="K12" s="31"/>
      <c r="L12" s="139">
        <f t="shared" si="1"/>
        <v>10000</v>
      </c>
      <c r="M12" s="32"/>
      <c r="N12" s="27"/>
      <c r="O12" s="27"/>
      <c r="P12" s="40">
        <f t="shared" si="2"/>
        <v>10000</v>
      </c>
      <c r="Q12" s="488">
        <f>E12+H12</f>
        <v>45010</v>
      </c>
      <c r="R12" s="140"/>
      <c r="S12" s="235" t="s">
        <v>205</v>
      </c>
      <c r="T12" s="39" t="str">
        <f t="shared" si="0"/>
        <v/>
      </c>
    </row>
    <row r="13" spans="2:20" ht="13.5" thickBot="1" x14ac:dyDescent="0.45">
      <c r="B13" s="50"/>
      <c r="C13" s="489"/>
      <c r="D13" s="490"/>
      <c r="E13" s="491"/>
      <c r="F13" s="501"/>
      <c r="G13" s="490"/>
      <c r="H13" s="490"/>
      <c r="I13" s="490"/>
      <c r="J13" s="82"/>
      <c r="K13" s="490"/>
      <c r="L13" s="509">
        <f t="shared" si="1"/>
        <v>0</v>
      </c>
      <c r="M13" s="489"/>
      <c r="N13" s="522"/>
      <c r="O13" s="522"/>
      <c r="P13" s="523">
        <f t="shared" si="2"/>
        <v>0</v>
      </c>
      <c r="Q13" s="524"/>
      <c r="R13" s="527"/>
      <c r="S13" s="528"/>
      <c r="T13" s="524" t="str">
        <f t="shared" si="0"/>
        <v/>
      </c>
    </row>
    <row r="14" spans="2:20" x14ac:dyDescent="0.4">
      <c r="B14" s="50"/>
      <c r="C14" s="505"/>
      <c r="D14" s="486"/>
      <c r="E14" s="487"/>
      <c r="F14" s="499"/>
      <c r="G14" s="486"/>
      <c r="H14" s="486"/>
      <c r="I14" s="505"/>
      <c r="J14" s="487"/>
      <c r="K14" s="90"/>
      <c r="L14" s="445"/>
      <c r="M14" s="493"/>
      <c r="N14" s="27"/>
      <c r="O14" s="90"/>
      <c r="P14" s="92"/>
      <c r="Q14" s="463"/>
      <c r="R14" s="85"/>
      <c r="S14" s="526"/>
      <c r="T14" s="661"/>
    </row>
    <row r="15" spans="2:20" x14ac:dyDescent="0.4">
      <c r="B15" s="84"/>
      <c r="C15" s="89">
        <v>10000</v>
      </c>
      <c r="D15" s="485"/>
      <c r="E15" s="488">
        <v>44972</v>
      </c>
      <c r="F15" s="500"/>
      <c r="G15" s="485"/>
      <c r="H15" s="485"/>
      <c r="I15" s="89">
        <v>10000</v>
      </c>
      <c r="J15" s="488">
        <v>44972</v>
      </c>
      <c r="K15" s="90" t="s">
        <v>495</v>
      </c>
      <c r="L15" s="450">
        <f t="shared" si="1"/>
        <v>0</v>
      </c>
      <c r="M15" s="493"/>
      <c r="N15" s="27"/>
      <c r="O15" s="90"/>
      <c r="P15" s="92">
        <f t="shared" si="2"/>
        <v>0</v>
      </c>
      <c r="Q15" s="463"/>
      <c r="R15" s="86"/>
      <c r="S15" s="148"/>
      <c r="T15" s="39" t="str">
        <f t="shared" si="0"/>
        <v/>
      </c>
    </row>
    <row r="16" spans="2:20" x14ac:dyDescent="0.4">
      <c r="B16" s="50" t="s">
        <v>446</v>
      </c>
      <c r="C16" s="89">
        <v>10000</v>
      </c>
      <c r="D16" s="485"/>
      <c r="E16" s="488">
        <v>44972</v>
      </c>
      <c r="F16" s="500"/>
      <c r="G16" s="485"/>
      <c r="H16" s="485"/>
      <c r="I16" s="89"/>
      <c r="J16" s="488"/>
      <c r="K16" s="90"/>
      <c r="L16" s="450">
        <f t="shared" si="1"/>
        <v>10000</v>
      </c>
      <c r="M16" s="89">
        <v>10000</v>
      </c>
      <c r="N16" s="488">
        <v>44972</v>
      </c>
      <c r="O16" s="90" t="s">
        <v>219</v>
      </c>
      <c r="P16" s="92">
        <f t="shared" si="2"/>
        <v>0</v>
      </c>
      <c r="Q16" s="463"/>
      <c r="R16" s="86"/>
      <c r="S16" s="148"/>
      <c r="T16" s="39" t="str">
        <f t="shared" si="0"/>
        <v/>
      </c>
    </row>
    <row r="17" spans="1:20" ht="12" customHeight="1" x14ac:dyDescent="0.4">
      <c r="B17" s="84"/>
      <c r="C17" s="89">
        <v>210000</v>
      </c>
      <c r="D17" s="498"/>
      <c r="E17" s="492" t="s">
        <v>432</v>
      </c>
      <c r="F17" s="504"/>
      <c r="G17" s="498"/>
      <c r="H17" s="498"/>
      <c r="I17" s="498"/>
      <c r="J17" s="29"/>
      <c r="K17" s="498"/>
      <c r="L17" s="451">
        <f t="shared" si="1"/>
        <v>210000</v>
      </c>
      <c r="M17" s="494"/>
      <c r="N17" s="83"/>
      <c r="O17" s="83"/>
      <c r="P17" s="507">
        <f t="shared" si="2"/>
        <v>210000</v>
      </c>
      <c r="Q17" s="488" t="str">
        <f>E17</f>
        <v>apr 2023-dec 2023</v>
      </c>
      <c r="R17" s="86"/>
      <c r="S17" s="235" t="s">
        <v>225</v>
      </c>
      <c r="T17" s="135" t="s">
        <v>432</v>
      </c>
    </row>
    <row r="18" spans="1:20" x14ac:dyDescent="0.4">
      <c r="B18" s="50"/>
      <c r="C18" s="32"/>
      <c r="D18" s="31"/>
      <c r="E18" s="62"/>
      <c r="F18" s="483"/>
      <c r="G18" s="31"/>
      <c r="H18" s="31"/>
      <c r="I18" s="31"/>
      <c r="J18" s="29"/>
      <c r="K18" s="31"/>
      <c r="L18" s="62">
        <f t="shared" si="1"/>
        <v>0</v>
      </c>
      <c r="M18" s="483"/>
      <c r="N18" s="27"/>
      <c r="O18" s="27"/>
      <c r="P18" s="92">
        <f t="shared" si="2"/>
        <v>0</v>
      </c>
      <c r="Q18" s="464"/>
      <c r="R18" s="143"/>
      <c r="S18" s="148"/>
      <c r="T18" s="145"/>
    </row>
    <row r="19" spans="1:20" x14ac:dyDescent="0.4">
      <c r="B19" s="50"/>
      <c r="C19" s="32"/>
      <c r="D19" s="31"/>
      <c r="E19" s="62"/>
      <c r="F19" s="483"/>
      <c r="G19" s="31"/>
      <c r="H19" s="31"/>
      <c r="I19" s="31"/>
      <c r="J19" s="31"/>
      <c r="K19" s="31"/>
      <c r="L19" s="62">
        <f t="shared" si="1"/>
        <v>0</v>
      </c>
      <c r="M19" s="483"/>
      <c r="N19" s="27"/>
      <c r="O19" s="27"/>
      <c r="P19" s="92">
        <f t="shared" si="2"/>
        <v>0</v>
      </c>
      <c r="Q19" s="464"/>
      <c r="R19" s="143"/>
      <c r="S19" s="148"/>
      <c r="T19" s="145"/>
    </row>
    <row r="20" spans="1:20" ht="13.5" thickBot="1" x14ac:dyDescent="0.45">
      <c r="B20" s="41" t="s">
        <v>67</v>
      </c>
      <c r="C20" s="489"/>
      <c r="D20" s="490"/>
      <c r="E20" s="491"/>
      <c r="F20" s="501"/>
      <c r="G20" s="490"/>
      <c r="H20" s="490"/>
      <c r="I20" s="490"/>
      <c r="J20" s="490"/>
      <c r="K20" s="490"/>
      <c r="L20" s="491">
        <f t="shared" si="1"/>
        <v>0</v>
      </c>
      <c r="M20" s="495"/>
      <c r="N20" s="34"/>
      <c r="O20" s="34"/>
      <c r="P20" s="508">
        <f t="shared" si="2"/>
        <v>0</v>
      </c>
      <c r="Q20" s="465"/>
      <c r="R20" s="529"/>
      <c r="S20" s="528"/>
      <c r="T20" s="530"/>
    </row>
    <row r="21" spans="1:20" ht="12.75" customHeight="1" thickBot="1" x14ac:dyDescent="0.45">
      <c r="B21" s="476" t="s">
        <v>517</v>
      </c>
      <c r="C21" s="497">
        <f>SUM(C7:C20)</f>
        <v>302000</v>
      </c>
      <c r="D21" s="496"/>
      <c r="E21" s="496"/>
      <c r="F21" s="496"/>
      <c r="G21" s="496"/>
      <c r="H21" s="496"/>
      <c r="I21" s="496"/>
      <c r="J21" s="497"/>
      <c r="K21" s="496"/>
      <c r="L21" s="496">
        <f>SUM(L7:L20)</f>
        <v>292000</v>
      </c>
      <c r="M21" s="476">
        <f>SUM(M7:M20)</f>
        <v>60000</v>
      </c>
      <c r="N21" s="477"/>
      <c r="O21" s="477"/>
      <c r="P21" s="478">
        <f>SUM(P7:P20)</f>
        <v>232000</v>
      </c>
      <c r="Q21" s="478"/>
      <c r="R21" s="478">
        <f>SUM(R7:R20)</f>
        <v>150000</v>
      </c>
      <c r="S21" s="478"/>
      <c r="T21" s="662"/>
    </row>
    <row r="22" spans="1:20" ht="24.75" customHeight="1" thickBot="1" x14ac:dyDescent="0.45">
      <c r="B22" s="144"/>
      <c r="C22" s="144"/>
      <c r="D22" s="144"/>
      <c r="E22" s="144"/>
      <c r="F22" s="144"/>
      <c r="G22" s="144"/>
      <c r="H22" s="144"/>
      <c r="I22" s="144"/>
      <c r="J22" s="144"/>
      <c r="K22" s="144"/>
      <c r="L22" s="144"/>
      <c r="M22" s="838" t="s">
        <v>352</v>
      </c>
      <c r="N22" s="839"/>
      <c r="O22" s="149"/>
      <c r="P22" s="142">
        <f>SUMIF(S7:S20,"RESTANT",P7:P20)</f>
        <v>22000</v>
      </c>
    </row>
    <row r="23" spans="1:20" x14ac:dyDescent="0.4">
      <c r="B23" s="3" t="s">
        <v>186</v>
      </c>
      <c r="C23" s="3"/>
      <c r="D23" s="3"/>
      <c r="E23" s="3"/>
      <c r="F23" s="3"/>
      <c r="G23" s="3"/>
      <c r="H23" s="3"/>
      <c r="I23" s="3"/>
      <c r="J23" s="3"/>
      <c r="K23" s="3"/>
      <c r="L23" s="3"/>
    </row>
    <row r="24" spans="1:20" ht="13.5" thickBot="1" x14ac:dyDescent="0.45">
      <c r="B24" s="3"/>
      <c r="C24" s="3"/>
      <c r="D24" s="3"/>
      <c r="E24" s="3"/>
      <c r="F24" s="3"/>
      <c r="G24" s="3"/>
      <c r="H24" s="3"/>
      <c r="I24" s="3"/>
      <c r="J24" s="3"/>
      <c r="K24" s="3"/>
      <c r="L24" s="3"/>
      <c r="O24" s="448" t="s">
        <v>128</v>
      </c>
      <c r="P24" s="449">
        <f>SUMIF($S$6:$S$21,O24,$P$6:$P$21)</f>
        <v>0</v>
      </c>
      <c r="Q24" s="449">
        <f>SUMIF($S$7:$S$22,O24,$R$7:$R$22)</f>
        <v>0</v>
      </c>
    </row>
    <row r="25" spans="1:20" x14ac:dyDescent="0.4">
      <c r="B25" s="359" t="s">
        <v>443</v>
      </c>
      <c r="C25" s="360">
        <f>SUM(C7:C9)</f>
        <v>72000</v>
      </c>
      <c r="D25" s="3"/>
      <c r="E25" s="3"/>
      <c r="F25" s="3"/>
      <c r="G25" s="3"/>
      <c r="H25" s="3"/>
      <c r="I25" s="3"/>
      <c r="J25" s="3"/>
      <c r="K25" s="3"/>
      <c r="L25" s="3"/>
      <c r="M25" s="3"/>
      <c r="N25" s="3"/>
      <c r="O25" s="448" t="s">
        <v>225</v>
      </c>
      <c r="P25" s="449">
        <f>SUMIF($S$6:$S$21,O25,$P$6:$P$21)</f>
        <v>210000</v>
      </c>
      <c r="Q25" s="449">
        <f>SUMIF($S$7:$S$22,O25,$R$7:$R$22)</f>
        <v>0</v>
      </c>
      <c r="R25" s="3"/>
      <c r="S25" s="3"/>
    </row>
    <row r="26" spans="1:20" x14ac:dyDescent="0.4">
      <c r="B26" s="50" t="s">
        <v>444</v>
      </c>
      <c r="C26" s="53">
        <f>SUM(C11:C13)</f>
        <v>0</v>
      </c>
      <c r="D26" s="3"/>
      <c r="E26" s="3"/>
      <c r="F26" s="3"/>
      <c r="G26" s="3"/>
      <c r="H26" s="3"/>
      <c r="I26" s="3"/>
      <c r="J26" s="3"/>
      <c r="K26" s="3"/>
      <c r="L26" s="3"/>
      <c r="M26" s="3"/>
      <c r="N26" s="3"/>
      <c r="O26" s="448" t="s">
        <v>240</v>
      </c>
      <c r="P26" s="449">
        <f>SUMIF($S$6:$S$21,O26,$P$6:$P$21)</f>
        <v>0</v>
      </c>
      <c r="Q26" s="449">
        <f>SUMIF($S$7:$S$22,O26,$R$7:$R$22)</f>
        <v>150000</v>
      </c>
      <c r="R26" s="3"/>
      <c r="S26" s="3"/>
    </row>
    <row r="27" spans="1:20" ht="15.4" x14ac:dyDescent="0.7">
      <c r="B27" s="50" t="s">
        <v>445</v>
      </c>
      <c r="C27" s="53">
        <f>SUM(C14:C15)</f>
        <v>10000</v>
      </c>
      <c r="D27" s="3"/>
      <c r="E27" s="3"/>
      <c r="F27" s="3"/>
      <c r="G27" s="3"/>
      <c r="H27" s="3"/>
      <c r="I27" s="3"/>
      <c r="J27" s="3"/>
      <c r="K27" s="3"/>
      <c r="L27" s="3"/>
      <c r="O27" s="448" t="s">
        <v>238</v>
      </c>
      <c r="P27" s="452">
        <f>SUMIF($S$6:$S$21,O27,$P$6:$P$21)</f>
        <v>0</v>
      </c>
      <c r="Q27" s="452">
        <f>SUMIF($S$7:$S$22,O27,$R$7:$R$22)</f>
        <v>0</v>
      </c>
      <c r="R27" s="3"/>
      <c r="S27" s="3"/>
    </row>
    <row r="28" spans="1:20" x14ac:dyDescent="0.4">
      <c r="B28" s="50" t="s">
        <v>446</v>
      </c>
      <c r="C28" s="53">
        <f>SUM(C16:C17)</f>
        <v>220000</v>
      </c>
      <c r="D28" s="3"/>
      <c r="E28" s="3"/>
      <c r="F28" s="3"/>
      <c r="G28" s="3"/>
      <c r="H28" s="3"/>
      <c r="I28" s="3"/>
      <c r="J28" s="3"/>
      <c r="K28" s="3"/>
      <c r="L28" s="3"/>
      <c r="O28" s="448" t="s">
        <v>138</v>
      </c>
      <c r="P28" s="453">
        <f>SUM(P22:P27)</f>
        <v>232000</v>
      </c>
      <c r="Q28" s="453">
        <f>SUM(Q24:Q27)</f>
        <v>150000</v>
      </c>
    </row>
    <row r="29" spans="1:20" ht="13.5" thickBot="1" x14ac:dyDescent="0.45">
      <c r="B29" s="480" t="s">
        <v>138</v>
      </c>
      <c r="C29" s="481">
        <f>SUM(C25:C28)</f>
        <v>302000</v>
      </c>
      <c r="D29" s="3"/>
      <c r="E29" s="3"/>
      <c r="F29" s="3"/>
      <c r="G29" s="3"/>
      <c r="H29" s="3"/>
      <c r="I29" s="3"/>
      <c r="J29" s="3"/>
      <c r="K29" s="3"/>
      <c r="L29" s="3"/>
      <c r="O29" s="458" t="s">
        <v>483</v>
      </c>
      <c r="P29" s="435">
        <f>+P28-P21</f>
        <v>0</v>
      </c>
      <c r="Q29" s="435">
        <f>Q28-R21</f>
        <v>0</v>
      </c>
    </row>
    <row r="32" spans="1:20" ht="15" customHeight="1" x14ac:dyDescent="0.4">
      <c r="A32" s="4">
        <f>+C29-BS!E29-BS!E39</f>
        <v>302000</v>
      </c>
      <c r="B32" s="72" t="s">
        <v>220</v>
      </c>
      <c r="C32" s="835" t="s">
        <v>433</v>
      </c>
      <c r="D32" s="835"/>
      <c r="E32" s="835"/>
      <c r="F32" s="835"/>
      <c r="G32" s="835"/>
      <c r="H32" s="835"/>
      <c r="I32" s="835"/>
      <c r="J32" s="835"/>
      <c r="K32" s="835"/>
      <c r="L32" s="835"/>
      <c r="M32" s="835"/>
      <c r="N32" s="835"/>
      <c r="O32" s="835"/>
      <c r="P32" s="835"/>
      <c r="Q32" s="835"/>
      <c r="R32" s="835"/>
      <c r="S32" s="835"/>
    </row>
    <row r="33" spans="1:19" ht="12.75" customHeight="1" x14ac:dyDescent="0.4">
      <c r="A33" s="4">
        <f>+C21-BS!E224</f>
        <v>302000</v>
      </c>
      <c r="B33" s="72" t="s">
        <v>220</v>
      </c>
      <c r="C33" s="835" t="s">
        <v>434</v>
      </c>
      <c r="D33" s="835"/>
      <c r="E33" s="835"/>
      <c r="F33" s="835"/>
      <c r="G33" s="835"/>
      <c r="H33" s="835"/>
      <c r="I33" s="835"/>
      <c r="J33" s="835"/>
      <c r="K33" s="835"/>
      <c r="L33" s="835"/>
      <c r="M33" s="835"/>
      <c r="N33" s="835"/>
      <c r="O33" s="835"/>
      <c r="P33" s="835"/>
      <c r="Q33" s="835"/>
      <c r="R33" s="835"/>
      <c r="S33" s="835"/>
    </row>
    <row r="35" spans="1:19" x14ac:dyDescent="0.4">
      <c r="B35" s="37" t="s">
        <v>36</v>
      </c>
      <c r="C35" s="36"/>
      <c r="D35" s="36"/>
      <c r="E35" s="36"/>
      <c r="F35" s="36"/>
      <c r="G35" s="36"/>
      <c r="H35" s="36"/>
      <c r="I35" s="36"/>
      <c r="J35" s="36"/>
      <c r="K35" s="36"/>
      <c r="L35" s="36"/>
    </row>
    <row r="36" spans="1:19" ht="15" customHeight="1" x14ac:dyDescent="0.4">
      <c r="B36" s="231" t="s">
        <v>55</v>
      </c>
      <c r="C36" s="47"/>
      <c r="D36" s="47"/>
      <c r="E36" s="47"/>
      <c r="F36" s="47"/>
      <c r="G36" s="47"/>
      <c r="H36" s="47"/>
      <c r="I36" s="47"/>
      <c r="J36" s="47"/>
      <c r="K36" s="47"/>
      <c r="L36" s="47"/>
    </row>
    <row r="38" spans="1:19" x14ac:dyDescent="0.4">
      <c r="B38" s="3"/>
      <c r="C38" s="3"/>
      <c r="D38" s="3"/>
      <c r="E38" s="3"/>
      <c r="F38" s="3"/>
      <c r="G38" s="3"/>
      <c r="H38" s="3"/>
      <c r="I38" s="3"/>
      <c r="J38" s="3"/>
      <c r="K38" s="3"/>
      <c r="L38" s="3"/>
    </row>
  </sheetData>
  <mergeCells count="6">
    <mergeCell ref="C32:S32"/>
    <mergeCell ref="C33:S33"/>
    <mergeCell ref="C3:E3"/>
    <mergeCell ref="M3:P3"/>
    <mergeCell ref="B6:T6"/>
    <mergeCell ref="M22:N22"/>
  </mergeCells>
  <conditionalFormatting sqref="T7:T16">
    <cfRule type="containsText" dxfId="0" priority="1" stopIfTrue="1" operator="containsText" text="[Data!]">
      <formula>NOT(ISERROR(SEARCH("[Data!]",T7)))</formula>
    </cfRule>
  </conditionalFormatting>
  <dataValidations count="1">
    <dataValidation type="list" allowBlank="1" showInputMessage="1" showErrorMessage="1" sqref="S7:S20 O25" xr:uid="{DF5E7811-A7FF-4E19-B155-605A68420715}">
      <formula1>"NESCADENT,RESTANT,LITIGIU,REESALONAT,CONTINGENT"</formula1>
    </dataValidation>
  </dataValidations>
  <pageMargins left="0.7" right="0.7" top="0.75" bottom="0.75" header="0.3" footer="0.3"/>
  <pageSetup paperSiz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26"/>
  <sheetViews>
    <sheetView tabSelected="1" zoomScaleNormal="100" workbookViewId="0">
      <pane xSplit="2" ySplit="2" topLeftCell="C3" activePane="bottomRight" state="frozen"/>
      <selection activeCell="D17" sqref="D17"/>
      <selection pane="topRight" activeCell="D17" sqref="D17"/>
      <selection pane="bottomLeft" activeCell="D17" sqref="D17"/>
      <selection pane="bottomRight" activeCell="F209" sqref="F209"/>
    </sheetView>
  </sheetViews>
  <sheetFormatPr defaultColWidth="9.140625" defaultRowHeight="13.9" x14ac:dyDescent="0.4"/>
  <cols>
    <col min="1" max="1" width="11.7109375" style="172" customWidth="1"/>
    <col min="2" max="2" width="59.5703125" style="155" customWidth="1"/>
    <col min="3" max="3" width="5.5703125" style="162" bestFit="1" customWidth="1"/>
    <col min="4" max="5" width="14.7109375" style="155" customWidth="1"/>
    <col min="6" max="16384" width="9.140625" style="155"/>
  </cols>
  <sheetData>
    <row r="1" spans="2:5" x14ac:dyDescent="0.4">
      <c r="B1" s="172" t="s">
        <v>375</v>
      </c>
    </row>
    <row r="2" spans="2:5" x14ac:dyDescent="0.4">
      <c r="B2" s="156"/>
      <c r="C2" s="157" t="s">
        <v>64</v>
      </c>
      <c r="D2" s="663">
        <v>45657</v>
      </c>
      <c r="E2" s="663">
        <v>46022</v>
      </c>
    </row>
    <row r="3" spans="2:5" x14ac:dyDescent="0.4">
      <c r="B3" s="156"/>
      <c r="C3" s="157"/>
      <c r="D3" s="156"/>
      <c r="E3" s="156"/>
    </row>
    <row r="4" spans="2:5" x14ac:dyDescent="0.4">
      <c r="B4" s="156" t="s">
        <v>70</v>
      </c>
      <c r="C4" s="157"/>
      <c r="D4" s="156"/>
      <c r="E4" s="156"/>
    </row>
    <row r="5" spans="2:5" x14ac:dyDescent="0.4">
      <c r="B5" s="160" t="s">
        <v>71</v>
      </c>
      <c r="C5" s="157"/>
      <c r="D5" s="164"/>
      <c r="E5" s="164"/>
    </row>
    <row r="6" spans="2:5" x14ac:dyDescent="0.4">
      <c r="B6" s="160" t="s">
        <v>315</v>
      </c>
      <c r="C6" s="157">
        <v>12</v>
      </c>
      <c r="D6" s="164"/>
      <c r="E6" s="164"/>
    </row>
    <row r="7" spans="2:5" x14ac:dyDescent="0.4">
      <c r="B7" s="160" t="s">
        <v>258</v>
      </c>
      <c r="C7" s="157">
        <v>23</v>
      </c>
      <c r="D7" s="164"/>
      <c r="E7" s="164"/>
    </row>
    <row r="8" spans="2:5" x14ac:dyDescent="0.4">
      <c r="B8" s="160" t="s">
        <v>316</v>
      </c>
      <c r="C8" s="157">
        <v>13</v>
      </c>
      <c r="D8" s="164"/>
      <c r="E8" s="164"/>
    </row>
    <row r="9" spans="2:5" ht="14.25" thickBot="1" x14ac:dyDescent="0.45">
      <c r="B9" s="160" t="s">
        <v>72</v>
      </c>
      <c r="C9" s="157"/>
      <c r="D9" s="168"/>
      <c r="E9" s="168"/>
    </row>
    <row r="10" spans="2:5" ht="14.25" thickBot="1" x14ac:dyDescent="0.45">
      <c r="B10" s="160"/>
      <c r="C10" s="157"/>
      <c r="D10" s="173">
        <f>SUM(D5:D9)</f>
        <v>0</v>
      </c>
      <c r="E10" s="173">
        <f>SUM(E5:E9)</f>
        <v>0</v>
      </c>
    </row>
    <row r="11" spans="2:5" x14ac:dyDescent="0.4">
      <c r="B11" s="156" t="s">
        <v>73</v>
      </c>
      <c r="C11" s="157"/>
      <c r="D11" s="174"/>
      <c r="E11" s="174"/>
    </row>
    <row r="12" spans="2:5" x14ac:dyDescent="0.4">
      <c r="B12" s="160" t="s">
        <v>74</v>
      </c>
      <c r="C12" s="157">
        <v>14</v>
      </c>
      <c r="D12" s="164"/>
      <c r="E12" s="164"/>
    </row>
    <row r="13" spans="2:5" x14ac:dyDescent="0.4">
      <c r="B13" s="160" t="s">
        <v>75</v>
      </c>
      <c r="C13" s="157">
        <v>15</v>
      </c>
      <c r="D13" s="164"/>
      <c r="E13" s="164"/>
    </row>
    <row r="14" spans="2:5" x14ac:dyDescent="0.4">
      <c r="B14" s="160" t="s">
        <v>315</v>
      </c>
      <c r="C14" s="157">
        <v>12</v>
      </c>
      <c r="D14" s="164"/>
      <c r="E14" s="164"/>
    </row>
    <row r="15" spans="2:5" x14ac:dyDescent="0.4">
      <c r="B15" s="160" t="s">
        <v>258</v>
      </c>
      <c r="C15" s="157">
        <v>23</v>
      </c>
      <c r="D15" s="164"/>
      <c r="E15" s="164"/>
    </row>
    <row r="16" spans="2:5" x14ac:dyDescent="0.4">
      <c r="B16" s="160" t="s">
        <v>76</v>
      </c>
      <c r="C16" s="157">
        <v>15</v>
      </c>
      <c r="D16" s="164"/>
      <c r="E16" s="164"/>
    </row>
    <row r="17" spans="1:5" ht="14.25" thickBot="1" x14ac:dyDescent="0.45">
      <c r="B17" s="160" t="s">
        <v>317</v>
      </c>
      <c r="C17" s="157">
        <v>16</v>
      </c>
      <c r="D17" s="168"/>
      <c r="E17" s="168"/>
    </row>
    <row r="18" spans="1:5" ht="14.25" thickBot="1" x14ac:dyDescent="0.45">
      <c r="B18" s="160"/>
      <c r="C18" s="157"/>
      <c r="D18" s="173">
        <f>SUM(D12:D17)</f>
        <v>0</v>
      </c>
      <c r="E18" s="173">
        <f>SUM(E12:E17)</f>
        <v>0</v>
      </c>
    </row>
    <row r="19" spans="1:5" x14ac:dyDescent="0.4">
      <c r="B19" s="160"/>
      <c r="C19" s="157"/>
      <c r="D19" s="175"/>
      <c r="E19" s="175"/>
    </row>
    <row r="20" spans="1:5" ht="14.25" thickBot="1" x14ac:dyDescent="0.45">
      <c r="B20" s="156" t="s">
        <v>170</v>
      </c>
      <c r="C20" s="157"/>
      <c r="D20" s="174">
        <f>+D18+D10</f>
        <v>0</v>
      </c>
      <c r="E20" s="174">
        <f>+E18+E10</f>
        <v>0</v>
      </c>
    </row>
    <row r="21" spans="1:5" ht="14.25" thickTop="1" x14ac:dyDescent="0.4">
      <c r="B21" s="160"/>
      <c r="C21" s="157"/>
      <c r="D21" s="176"/>
      <c r="E21" s="176"/>
    </row>
    <row r="22" spans="1:5" x14ac:dyDescent="0.4">
      <c r="B22" s="156" t="s">
        <v>77</v>
      </c>
      <c r="C22" s="157"/>
      <c r="D22" s="174"/>
      <c r="E22" s="174"/>
    </row>
    <row r="23" spans="1:5" x14ac:dyDescent="0.4">
      <c r="B23" s="160" t="s">
        <v>78</v>
      </c>
      <c r="C23" s="157">
        <v>17</v>
      </c>
      <c r="D23" s="164"/>
      <c r="E23" s="164"/>
    </row>
    <row r="24" spans="1:5" x14ac:dyDescent="0.4">
      <c r="B24" s="160" t="s">
        <v>318</v>
      </c>
      <c r="C24" s="157">
        <v>18</v>
      </c>
      <c r="D24" s="164"/>
      <c r="E24" s="164"/>
    </row>
    <row r="25" spans="1:5" ht="16.5" customHeight="1" x14ac:dyDescent="0.4">
      <c r="B25" s="167" t="s">
        <v>259</v>
      </c>
      <c r="C25" s="157">
        <v>23</v>
      </c>
      <c r="D25" s="164"/>
      <c r="E25" s="164"/>
    </row>
    <row r="26" spans="1:5" ht="16.5" customHeight="1" x14ac:dyDescent="0.4">
      <c r="B26" s="167" t="s">
        <v>193</v>
      </c>
      <c r="C26" s="157">
        <v>19</v>
      </c>
      <c r="D26" s="164"/>
      <c r="E26" s="164"/>
    </row>
    <row r="27" spans="1:5" x14ac:dyDescent="0.4">
      <c r="A27" s="177"/>
      <c r="B27" s="167" t="s">
        <v>194</v>
      </c>
      <c r="C27" s="157">
        <v>20</v>
      </c>
      <c r="D27" s="164"/>
      <c r="E27" s="164"/>
    </row>
    <row r="28" spans="1:5" x14ac:dyDescent="0.4">
      <c r="B28" s="167" t="s">
        <v>319</v>
      </c>
      <c r="C28" s="157">
        <v>21</v>
      </c>
      <c r="D28" s="164"/>
      <c r="E28" s="164"/>
    </row>
    <row r="29" spans="1:5" x14ac:dyDescent="0.4">
      <c r="B29" s="167" t="s">
        <v>79</v>
      </c>
      <c r="C29" s="157">
        <v>22</v>
      </c>
      <c r="D29" s="164"/>
      <c r="E29" s="164"/>
    </row>
    <row r="30" spans="1:5" ht="14.25" thickBot="1" x14ac:dyDescent="0.45">
      <c r="B30" s="191" t="s">
        <v>448</v>
      </c>
      <c r="C30" s="157">
        <v>24</v>
      </c>
      <c r="D30" s="161"/>
      <c r="E30" s="161"/>
    </row>
    <row r="31" spans="1:5" ht="14.25" thickBot="1" x14ac:dyDescent="0.45">
      <c r="B31" s="167"/>
      <c r="C31" s="157"/>
      <c r="D31" s="173">
        <f>SUM(D23:D30)</f>
        <v>0</v>
      </c>
      <c r="E31" s="173">
        <f>SUM(E23:E30)</f>
        <v>0</v>
      </c>
    </row>
    <row r="32" spans="1:5" x14ac:dyDescent="0.4">
      <c r="B32" s="156" t="s">
        <v>80</v>
      </c>
      <c r="C32" s="157"/>
      <c r="D32" s="174"/>
      <c r="E32" s="174"/>
    </row>
    <row r="33" spans="1:5" x14ac:dyDescent="0.4">
      <c r="B33" s="160" t="s">
        <v>81</v>
      </c>
      <c r="C33" s="157">
        <v>17</v>
      </c>
      <c r="D33" s="159"/>
      <c r="E33" s="159"/>
    </row>
    <row r="34" spans="1:5" x14ac:dyDescent="0.4">
      <c r="B34" s="160" t="s">
        <v>318</v>
      </c>
      <c r="C34" s="157">
        <v>18</v>
      </c>
      <c r="D34" s="159"/>
      <c r="E34" s="159"/>
    </row>
    <row r="35" spans="1:5" ht="17.25" customHeight="1" x14ac:dyDescent="0.4">
      <c r="B35" s="167" t="s">
        <v>259</v>
      </c>
      <c r="C35" s="157">
        <v>23</v>
      </c>
      <c r="D35" s="159"/>
      <c r="E35" s="159"/>
    </row>
    <row r="36" spans="1:5" x14ac:dyDescent="0.4">
      <c r="B36" s="167" t="s">
        <v>193</v>
      </c>
      <c r="C36" s="157">
        <v>19</v>
      </c>
      <c r="D36" s="159"/>
      <c r="E36" s="159"/>
    </row>
    <row r="37" spans="1:5" x14ac:dyDescent="0.4">
      <c r="A37" s="177"/>
      <c r="B37" s="167" t="s">
        <v>194</v>
      </c>
      <c r="C37" s="157">
        <v>20</v>
      </c>
      <c r="D37" s="159"/>
      <c r="E37" s="159"/>
    </row>
    <row r="38" spans="1:5" x14ac:dyDescent="0.4">
      <c r="B38" s="167" t="s">
        <v>319</v>
      </c>
      <c r="C38" s="157">
        <v>21</v>
      </c>
      <c r="D38" s="159"/>
      <c r="E38" s="159"/>
    </row>
    <row r="39" spans="1:5" x14ac:dyDescent="0.4">
      <c r="B39" s="167" t="s">
        <v>79</v>
      </c>
      <c r="C39" s="157">
        <v>22</v>
      </c>
      <c r="D39" s="159"/>
      <c r="E39" s="159"/>
    </row>
    <row r="40" spans="1:5" ht="14.25" thickBot="1" x14ac:dyDescent="0.45">
      <c r="B40" s="191" t="s">
        <v>448</v>
      </c>
      <c r="C40" s="157">
        <v>24</v>
      </c>
      <c r="D40" s="161"/>
      <c r="E40" s="161"/>
    </row>
    <row r="41" spans="1:5" ht="14.25" thickBot="1" x14ac:dyDescent="0.45">
      <c r="B41" s="156"/>
      <c r="C41" s="157"/>
      <c r="D41" s="174">
        <f>SUM(D33:D40)</f>
        <v>0</v>
      </c>
      <c r="E41" s="174">
        <f>SUM(E33:E40)</f>
        <v>0</v>
      </c>
    </row>
    <row r="42" spans="1:5" ht="14.25" thickBot="1" x14ac:dyDescent="0.45">
      <c r="B42" s="156" t="s">
        <v>171</v>
      </c>
      <c r="C42" s="157"/>
      <c r="D42" s="165">
        <f>+D41+D31</f>
        <v>0</v>
      </c>
      <c r="E42" s="165">
        <f>+E41+E31</f>
        <v>0</v>
      </c>
    </row>
    <row r="43" spans="1:5" ht="14.25" thickTop="1" x14ac:dyDescent="0.4">
      <c r="B43" s="156"/>
      <c r="C43" s="157"/>
      <c r="D43" s="176"/>
      <c r="E43" s="176"/>
    </row>
    <row r="44" spans="1:5" x14ac:dyDescent="0.4">
      <c r="B44" s="156" t="s">
        <v>82</v>
      </c>
      <c r="C44" s="157"/>
    </row>
    <row r="45" spans="1:5" x14ac:dyDescent="0.4">
      <c r="B45" s="167" t="s">
        <v>249</v>
      </c>
      <c r="C45" s="157"/>
      <c r="D45" s="163"/>
      <c r="E45" s="163"/>
    </row>
    <row r="46" spans="1:5" x14ac:dyDescent="0.4">
      <c r="B46" s="167" t="s">
        <v>422</v>
      </c>
      <c r="C46" s="157"/>
      <c r="D46" s="163"/>
      <c r="E46" s="163"/>
    </row>
    <row r="47" spans="1:5" x14ac:dyDescent="0.4">
      <c r="B47" s="191" t="s">
        <v>423</v>
      </c>
      <c r="C47" s="157"/>
      <c r="D47" s="163"/>
      <c r="E47" s="163"/>
    </row>
    <row r="48" spans="1:5" ht="14.25" thickBot="1" x14ac:dyDescent="0.45">
      <c r="B48" s="167" t="s">
        <v>250</v>
      </c>
      <c r="C48" s="157"/>
      <c r="D48" s="161"/>
      <c r="E48" s="161"/>
    </row>
    <row r="49" spans="1:5" ht="14.25" thickBot="1" x14ac:dyDescent="0.45">
      <c r="B49" s="191" t="s">
        <v>449</v>
      </c>
      <c r="C49" s="157"/>
      <c r="D49" s="161"/>
      <c r="E49" s="161"/>
    </row>
    <row r="50" spans="1:5" ht="14.25" thickBot="1" x14ac:dyDescent="0.45">
      <c r="B50" s="250" t="s">
        <v>251</v>
      </c>
      <c r="C50" s="157"/>
      <c r="D50" s="173">
        <f>SUM(D45:D49)</f>
        <v>0</v>
      </c>
      <c r="E50" s="173">
        <f>SUM(E45:E49)</f>
        <v>0</v>
      </c>
    </row>
    <row r="51" spans="1:5" x14ac:dyDescent="0.4">
      <c r="B51" s="167"/>
      <c r="C51" s="157"/>
      <c r="D51" s="174"/>
      <c r="E51" s="174"/>
    </row>
    <row r="52" spans="1:5" ht="14.25" thickBot="1" x14ac:dyDescent="0.45">
      <c r="B52" s="156" t="s">
        <v>320</v>
      </c>
      <c r="C52" s="157"/>
      <c r="D52" s="174">
        <f>+D50+D42</f>
        <v>0</v>
      </c>
      <c r="E52" s="174">
        <f>+E50+E42</f>
        <v>0</v>
      </c>
    </row>
    <row r="53" spans="1:5" ht="14.25" thickTop="1" x14ac:dyDescent="0.4">
      <c r="D53" s="176"/>
      <c r="E53" s="176"/>
    </row>
    <row r="54" spans="1:5" x14ac:dyDescent="0.4">
      <c r="D54" s="169">
        <f>+D52-D20</f>
        <v>0</v>
      </c>
      <c r="E54" s="169">
        <f>+E52-E20</f>
        <v>0</v>
      </c>
    </row>
    <row r="57" spans="1:5" x14ac:dyDescent="0.4">
      <c r="A57" s="172" t="s">
        <v>147</v>
      </c>
      <c r="B57" s="250" t="s">
        <v>66</v>
      </c>
      <c r="C57" s="166"/>
      <c r="D57" s="663">
        <v>45657</v>
      </c>
      <c r="E57" s="663">
        <v>46022</v>
      </c>
    </row>
    <row r="58" spans="1:5" x14ac:dyDescent="0.4">
      <c r="B58" s="167"/>
      <c r="C58" s="154"/>
      <c r="D58" s="170"/>
      <c r="E58" s="170"/>
    </row>
    <row r="59" spans="1:5" x14ac:dyDescent="0.4">
      <c r="B59" s="167" t="s">
        <v>83</v>
      </c>
      <c r="C59" s="154"/>
      <c r="D59" s="164"/>
      <c r="E59" s="164"/>
    </row>
    <row r="60" spans="1:5" x14ac:dyDescent="0.4">
      <c r="B60" s="167" t="s">
        <v>84</v>
      </c>
      <c r="C60" s="154"/>
      <c r="D60" s="164"/>
      <c r="E60" s="164"/>
    </row>
    <row r="61" spans="1:5" x14ac:dyDescent="0.4">
      <c r="B61" s="167" t="s">
        <v>85</v>
      </c>
      <c r="C61" s="154"/>
      <c r="D61" s="164"/>
      <c r="E61" s="164"/>
    </row>
    <row r="62" spans="1:5" ht="14.25" thickBot="1" x14ac:dyDescent="0.45">
      <c r="B62" s="167" t="s">
        <v>67</v>
      </c>
      <c r="C62" s="154"/>
      <c r="D62" s="168"/>
      <c r="E62" s="168"/>
    </row>
    <row r="63" spans="1:5" x14ac:dyDescent="0.4">
      <c r="B63" s="250"/>
      <c r="C63" s="154"/>
      <c r="D63" s="164"/>
      <c r="E63" s="164"/>
    </row>
    <row r="64" spans="1:5" x14ac:dyDescent="0.4">
      <c r="B64" s="250" t="s">
        <v>24</v>
      </c>
      <c r="C64" s="154"/>
      <c r="D64" s="159">
        <f>SUM(D59:D62)</f>
        <v>0</v>
      </c>
      <c r="E64" s="159">
        <f>SUM(E59:E62)</f>
        <v>0</v>
      </c>
    </row>
    <row r="65" spans="1:5" x14ac:dyDescent="0.4">
      <c r="C65" s="154"/>
      <c r="D65" s="169">
        <f>+D6-D64</f>
        <v>0</v>
      </c>
      <c r="E65" s="169">
        <f>+E6-E64</f>
        <v>0</v>
      </c>
    </row>
    <row r="68" spans="1:5" x14ac:dyDescent="0.4">
      <c r="A68" s="172" t="s">
        <v>148</v>
      </c>
      <c r="B68" s="250" t="s">
        <v>66</v>
      </c>
      <c r="C68" s="166"/>
      <c r="D68" s="663">
        <v>45657</v>
      </c>
      <c r="E68" s="663">
        <v>46022</v>
      </c>
    </row>
    <row r="69" spans="1:5" x14ac:dyDescent="0.4">
      <c r="B69" s="167"/>
      <c r="C69" s="154"/>
      <c r="D69" s="170"/>
      <c r="E69" s="170"/>
    </row>
    <row r="70" spans="1:5" x14ac:dyDescent="0.4">
      <c r="B70" s="153" t="s">
        <v>86</v>
      </c>
      <c r="C70" s="154"/>
      <c r="D70" s="164"/>
      <c r="E70" s="164"/>
    </row>
    <row r="71" spans="1:5" x14ac:dyDescent="0.4">
      <c r="B71" s="153" t="s">
        <v>321</v>
      </c>
      <c r="C71" s="154"/>
      <c r="D71" s="164"/>
      <c r="E71" s="164"/>
    </row>
    <row r="72" spans="1:5" x14ac:dyDescent="0.4">
      <c r="B72" s="153" t="s">
        <v>322</v>
      </c>
      <c r="C72" s="154"/>
      <c r="D72" s="164"/>
      <c r="E72" s="164"/>
    </row>
    <row r="73" spans="1:5" x14ac:dyDescent="0.4">
      <c r="B73" s="153" t="s">
        <v>323</v>
      </c>
      <c r="C73" s="154"/>
      <c r="D73" s="164"/>
      <c r="E73" s="164"/>
    </row>
    <row r="74" spans="1:5" x14ac:dyDescent="0.4">
      <c r="B74" s="153" t="s">
        <v>67</v>
      </c>
      <c r="C74" s="154"/>
      <c r="D74" s="164"/>
      <c r="E74" s="164"/>
    </row>
    <row r="75" spans="1:5" ht="14.25" thickBot="1" x14ac:dyDescent="0.45">
      <c r="B75" s="167" t="s">
        <v>324</v>
      </c>
      <c r="C75" s="154"/>
      <c r="D75" s="168"/>
      <c r="E75" s="168"/>
    </row>
    <row r="76" spans="1:5" x14ac:dyDescent="0.4">
      <c r="B76" s="250"/>
      <c r="C76" s="154"/>
      <c r="D76" s="164"/>
      <c r="E76" s="164"/>
    </row>
    <row r="77" spans="1:5" x14ac:dyDescent="0.4">
      <c r="B77" s="250" t="s">
        <v>24</v>
      </c>
      <c r="C77" s="154"/>
      <c r="D77" s="159">
        <f>SUM(D70:D75)</f>
        <v>0</v>
      </c>
      <c r="E77" s="159">
        <f>SUM(E70:E75)</f>
        <v>0</v>
      </c>
    </row>
    <row r="78" spans="1:5" x14ac:dyDescent="0.4">
      <c r="C78" s="154"/>
      <c r="D78" s="169">
        <f>+D8-D77</f>
        <v>0</v>
      </c>
      <c r="E78" s="169">
        <f>+E8-E77</f>
        <v>0</v>
      </c>
    </row>
    <row r="80" spans="1:5" x14ac:dyDescent="0.4">
      <c r="A80" s="172" t="s">
        <v>190</v>
      </c>
      <c r="B80" s="250" t="s">
        <v>66</v>
      </c>
      <c r="C80" s="166"/>
      <c r="D80" s="663">
        <v>45657</v>
      </c>
      <c r="E80" s="663">
        <v>46022</v>
      </c>
    </row>
    <row r="81" spans="1:5" x14ac:dyDescent="0.4">
      <c r="B81" s="167"/>
      <c r="C81" s="154"/>
      <c r="D81" s="170"/>
      <c r="E81" s="170"/>
    </row>
    <row r="82" spans="1:5" x14ac:dyDescent="0.4">
      <c r="B82" s="153" t="s">
        <v>191</v>
      </c>
      <c r="C82" s="154"/>
      <c r="D82" s="164"/>
      <c r="E82" s="164"/>
    </row>
    <row r="83" spans="1:5" x14ac:dyDescent="0.4">
      <c r="B83" s="153" t="s">
        <v>325</v>
      </c>
      <c r="C83" s="154"/>
      <c r="D83" s="164"/>
      <c r="E83" s="164"/>
    </row>
    <row r="84" spans="1:5" x14ac:dyDescent="0.4">
      <c r="B84" s="160" t="s">
        <v>315</v>
      </c>
      <c r="C84" s="154"/>
      <c r="D84" s="164"/>
      <c r="E84" s="164"/>
    </row>
    <row r="85" spans="1:5" x14ac:dyDescent="0.4">
      <c r="B85" s="160" t="s">
        <v>258</v>
      </c>
      <c r="C85" s="154"/>
      <c r="D85" s="164"/>
      <c r="E85" s="164"/>
    </row>
    <row r="86" spans="1:5" ht="14.25" thickBot="1" x14ac:dyDescent="0.45">
      <c r="B86" s="167" t="s">
        <v>192</v>
      </c>
      <c r="C86" s="154"/>
      <c r="D86" s="168"/>
      <c r="E86" s="168"/>
    </row>
    <row r="87" spans="1:5" x14ac:dyDescent="0.4">
      <c r="B87" s="250"/>
      <c r="C87" s="154"/>
      <c r="D87" s="164"/>
      <c r="E87" s="164"/>
    </row>
    <row r="88" spans="1:5" x14ac:dyDescent="0.4">
      <c r="B88" s="250" t="s">
        <v>24</v>
      </c>
      <c r="C88" s="154"/>
      <c r="D88" s="159">
        <f>SUM(D82:D86)</f>
        <v>0</v>
      </c>
      <c r="E88" s="159">
        <f>SUM(E82:E86)</f>
        <v>0</v>
      </c>
    </row>
    <row r="89" spans="1:5" x14ac:dyDescent="0.4">
      <c r="C89" s="154"/>
      <c r="D89" s="169">
        <f>+D17-D88</f>
        <v>0</v>
      </c>
      <c r="E89" s="169">
        <f>+E17-E88</f>
        <v>0</v>
      </c>
    </row>
    <row r="92" spans="1:5" x14ac:dyDescent="0.4">
      <c r="A92" s="172" t="s">
        <v>149</v>
      </c>
      <c r="B92" s="250" t="s">
        <v>66</v>
      </c>
      <c r="C92" s="166"/>
      <c r="D92" s="663">
        <v>45657</v>
      </c>
      <c r="E92" s="663">
        <v>46022</v>
      </c>
    </row>
    <row r="93" spans="1:5" x14ac:dyDescent="0.4">
      <c r="B93" s="167"/>
      <c r="C93" s="154"/>
      <c r="D93" s="170"/>
      <c r="E93" s="170"/>
    </row>
    <row r="94" spans="1:5" x14ac:dyDescent="0.4">
      <c r="B94" s="167" t="s">
        <v>87</v>
      </c>
      <c r="C94" s="154"/>
      <c r="D94" s="164"/>
      <c r="E94" s="164"/>
    </row>
    <row r="95" spans="1:5" x14ac:dyDescent="0.4">
      <c r="B95" s="160" t="s">
        <v>88</v>
      </c>
      <c r="C95" s="154"/>
      <c r="D95" s="164"/>
      <c r="E95" s="164"/>
    </row>
    <row r="96" spans="1:5" x14ac:dyDescent="0.4">
      <c r="B96" s="160" t="s">
        <v>89</v>
      </c>
      <c r="C96" s="154"/>
      <c r="D96" s="164"/>
      <c r="E96" s="164"/>
    </row>
    <row r="97" spans="1:5" ht="14.25" thickBot="1" x14ac:dyDescent="0.45">
      <c r="B97" s="178" t="s">
        <v>67</v>
      </c>
      <c r="C97" s="154"/>
      <c r="D97" s="168"/>
      <c r="E97" s="168"/>
    </row>
    <row r="98" spans="1:5" x14ac:dyDescent="0.4">
      <c r="B98" s="250"/>
      <c r="C98" s="154"/>
      <c r="D98" s="164"/>
      <c r="E98" s="164"/>
    </row>
    <row r="99" spans="1:5" x14ac:dyDescent="0.4">
      <c r="B99" s="250" t="s">
        <v>24</v>
      </c>
      <c r="C99" s="154"/>
      <c r="D99" s="159">
        <f>SUM(D94:D97)</f>
        <v>0</v>
      </c>
      <c r="E99" s="159">
        <f>SUM(E94:E97)</f>
        <v>0</v>
      </c>
    </row>
    <row r="100" spans="1:5" x14ac:dyDescent="0.4">
      <c r="C100" s="154"/>
      <c r="D100" s="169">
        <f>+(D23+D33)-D99</f>
        <v>0</v>
      </c>
      <c r="E100" s="169">
        <f>+(E23+E33)-E99</f>
        <v>0</v>
      </c>
    </row>
    <row r="102" spans="1:5" x14ac:dyDescent="0.4">
      <c r="A102" s="172" t="s">
        <v>149</v>
      </c>
      <c r="B102" s="664" t="s">
        <v>326</v>
      </c>
      <c r="C102" s="166"/>
      <c r="D102" s="663">
        <v>45657</v>
      </c>
      <c r="E102" s="663">
        <v>46022</v>
      </c>
    </row>
    <row r="103" spans="1:5" x14ac:dyDescent="0.4">
      <c r="B103" s="664"/>
    </row>
    <row r="104" spans="1:5" x14ac:dyDescent="0.4">
      <c r="B104" s="160" t="s">
        <v>90</v>
      </c>
    </row>
    <row r="105" spans="1:5" ht="14.25" thickBot="1" x14ac:dyDescent="0.45">
      <c r="B105" s="160" t="s">
        <v>91</v>
      </c>
    </row>
    <row r="106" spans="1:5" ht="14.25" thickBot="1" x14ac:dyDescent="0.45">
      <c r="B106" s="160"/>
      <c r="D106" s="179">
        <f>+D105+D104</f>
        <v>0</v>
      </c>
      <c r="E106" s="179">
        <f>+E105+E104</f>
        <v>0</v>
      </c>
    </row>
    <row r="107" spans="1:5" x14ac:dyDescent="0.4">
      <c r="B107" s="178" t="s">
        <v>327</v>
      </c>
      <c r="D107" s="170"/>
      <c r="E107" s="170"/>
    </row>
    <row r="108" spans="1:5" x14ac:dyDescent="0.4">
      <c r="B108" s="160" t="s">
        <v>92</v>
      </c>
      <c r="D108" s="170"/>
      <c r="E108" s="170"/>
    </row>
    <row r="109" spans="1:5" x14ac:dyDescent="0.4">
      <c r="B109" s="160" t="s">
        <v>93</v>
      </c>
      <c r="D109" s="170"/>
      <c r="E109" s="170"/>
    </row>
    <row r="110" spans="1:5" x14ac:dyDescent="0.4">
      <c r="B110" s="160" t="s">
        <v>94</v>
      </c>
      <c r="D110" s="170"/>
      <c r="E110" s="170"/>
    </row>
    <row r="111" spans="1:5" ht="14.25" thickBot="1" x14ac:dyDescent="0.45">
      <c r="B111" s="160" t="s">
        <v>95</v>
      </c>
      <c r="D111" s="180"/>
      <c r="E111" s="180"/>
    </row>
    <row r="112" spans="1:5" x14ac:dyDescent="0.4">
      <c r="B112" s="160"/>
      <c r="D112" s="181">
        <f>SUM(D108:D111)</f>
        <v>0</v>
      </c>
      <c r="E112" s="181">
        <f>SUM(E108:E111)</f>
        <v>0</v>
      </c>
    </row>
    <row r="113" spans="1:5" x14ac:dyDescent="0.4">
      <c r="B113" s="250" t="s">
        <v>96</v>
      </c>
      <c r="D113" s="182">
        <f>-D23</f>
        <v>0</v>
      </c>
      <c r="E113" s="182">
        <f>-E23</f>
        <v>0</v>
      </c>
    </row>
    <row r="114" spans="1:5" x14ac:dyDescent="0.4">
      <c r="B114" s="167" t="s">
        <v>97</v>
      </c>
      <c r="D114" s="170"/>
      <c r="E114" s="170"/>
    </row>
    <row r="115" spans="1:5" ht="14.25" thickBot="1" x14ac:dyDescent="0.45">
      <c r="B115" s="160"/>
      <c r="D115" s="180"/>
      <c r="E115" s="180"/>
    </row>
    <row r="116" spans="1:5" ht="14.25" thickBot="1" x14ac:dyDescent="0.45">
      <c r="B116" s="156" t="s">
        <v>98</v>
      </c>
      <c r="D116" s="183">
        <f>+D112+D113</f>
        <v>0</v>
      </c>
      <c r="E116" s="183">
        <f>+E112+E113</f>
        <v>0</v>
      </c>
    </row>
    <row r="117" spans="1:5" ht="14.25" thickTop="1" x14ac:dyDescent="0.4"/>
    <row r="118" spans="1:5" x14ac:dyDescent="0.4">
      <c r="D118" s="169">
        <f>+D106-D99</f>
        <v>0</v>
      </c>
      <c r="E118" s="169">
        <f>+E106-E99</f>
        <v>0</v>
      </c>
    </row>
    <row r="119" spans="1:5" x14ac:dyDescent="0.4">
      <c r="D119" s="169">
        <f>+D33-D116</f>
        <v>0</v>
      </c>
      <c r="E119" s="169">
        <f>+E33-E116</f>
        <v>0</v>
      </c>
    </row>
    <row r="122" spans="1:5" x14ac:dyDescent="0.4">
      <c r="A122" s="172" t="s">
        <v>150</v>
      </c>
      <c r="B122" s="250" t="s">
        <v>66</v>
      </c>
      <c r="C122" s="166"/>
      <c r="D122" s="663">
        <v>45657</v>
      </c>
      <c r="E122" s="663">
        <v>46022</v>
      </c>
    </row>
    <row r="123" spans="1:5" x14ac:dyDescent="0.4">
      <c r="B123" s="167"/>
      <c r="C123" s="154"/>
      <c r="D123" s="170"/>
      <c r="E123" s="170"/>
    </row>
    <row r="124" spans="1:5" x14ac:dyDescent="0.4">
      <c r="B124" s="167" t="s">
        <v>83</v>
      </c>
      <c r="C124" s="154"/>
      <c r="D124" s="164"/>
      <c r="E124" s="164"/>
    </row>
    <row r="125" spans="1:5" x14ac:dyDescent="0.4">
      <c r="B125" s="167" t="s">
        <v>84</v>
      </c>
      <c r="C125" s="154"/>
      <c r="D125" s="164"/>
      <c r="E125" s="164"/>
    </row>
    <row r="126" spans="1:5" x14ac:dyDescent="0.4">
      <c r="B126" s="167" t="s">
        <v>85</v>
      </c>
      <c r="C126" s="154"/>
    </row>
    <row r="127" spans="1:5" ht="14.25" thickBot="1" x14ac:dyDescent="0.45">
      <c r="B127" s="167" t="s">
        <v>67</v>
      </c>
      <c r="C127" s="154"/>
      <c r="D127" s="184"/>
      <c r="E127" s="184"/>
    </row>
    <row r="128" spans="1:5" x14ac:dyDescent="0.4">
      <c r="B128" s="172" t="s">
        <v>450</v>
      </c>
      <c r="C128" s="154"/>
      <c r="D128" s="171">
        <f>SUM(D124:D127)</f>
        <v>0</v>
      </c>
      <c r="E128" s="171">
        <f>SUM(E124:E127)</f>
        <v>0</v>
      </c>
    </row>
    <row r="129" spans="1:7" x14ac:dyDescent="0.4">
      <c r="B129" s="250"/>
      <c r="C129" s="154"/>
      <c r="D129" s="171"/>
      <c r="E129" s="171"/>
    </row>
    <row r="130" spans="1:7" ht="14.25" thickBot="1" x14ac:dyDescent="0.45">
      <c r="B130" s="167" t="s">
        <v>328</v>
      </c>
      <c r="C130" s="154"/>
      <c r="D130" s="168"/>
      <c r="E130" s="168"/>
    </row>
    <row r="131" spans="1:7" x14ac:dyDescent="0.4">
      <c r="C131" s="154"/>
    </row>
    <row r="132" spans="1:7" x14ac:dyDescent="0.4">
      <c r="B132" s="250" t="s">
        <v>213</v>
      </c>
      <c r="C132" s="154"/>
      <c r="D132" s="159">
        <f>SUM(D128:D131)</f>
        <v>0</v>
      </c>
      <c r="E132" s="159">
        <f>SUM(E128:E131)</f>
        <v>0</v>
      </c>
    </row>
    <row r="133" spans="1:7" x14ac:dyDescent="0.4">
      <c r="C133" s="154"/>
      <c r="D133" s="169">
        <f>+(D24+D34)-D132</f>
        <v>0</v>
      </c>
      <c r="E133" s="169">
        <f>+(E24+E34)-E132</f>
        <v>0</v>
      </c>
    </row>
    <row r="136" spans="1:7" x14ac:dyDescent="0.4">
      <c r="A136" s="172" t="s">
        <v>151</v>
      </c>
      <c r="B136" s="250" t="s">
        <v>66</v>
      </c>
      <c r="C136" s="166"/>
      <c r="D136" s="663">
        <v>45657</v>
      </c>
      <c r="E136" s="663">
        <v>46022</v>
      </c>
    </row>
    <row r="137" spans="1:7" x14ac:dyDescent="0.4">
      <c r="B137" s="167"/>
      <c r="C137" s="154"/>
      <c r="D137" s="170"/>
      <c r="E137" s="170"/>
    </row>
    <row r="138" spans="1:7" x14ac:dyDescent="0.4">
      <c r="B138" s="167" t="s">
        <v>329</v>
      </c>
      <c r="C138" s="154"/>
      <c r="D138" s="170"/>
      <c r="E138" s="170"/>
      <c r="G138" s="203"/>
    </row>
    <row r="139" spans="1:7" x14ac:dyDescent="0.4">
      <c r="B139" s="167" t="s">
        <v>424</v>
      </c>
      <c r="C139" s="154"/>
      <c r="D139" s="164"/>
      <c r="E139" s="164"/>
    </row>
    <row r="140" spans="1:7" ht="14.25" thickBot="1" x14ac:dyDescent="0.45">
      <c r="B140" s="167" t="s">
        <v>330</v>
      </c>
      <c r="C140" s="154"/>
      <c r="D140" s="168"/>
      <c r="E140" s="168"/>
    </row>
    <row r="141" spans="1:7" x14ac:dyDescent="0.4">
      <c r="B141" s="167"/>
      <c r="C141" s="154"/>
    </row>
    <row r="142" spans="1:7" x14ac:dyDescent="0.4">
      <c r="B142" s="250" t="s">
        <v>24</v>
      </c>
      <c r="C142" s="154"/>
      <c r="D142" s="164">
        <f>SUM(D138:D140)</f>
        <v>0</v>
      </c>
      <c r="E142" s="164">
        <f>SUM(E138:E140)</f>
        <v>0</v>
      </c>
    </row>
    <row r="143" spans="1:7" x14ac:dyDescent="0.4">
      <c r="B143" s="167"/>
      <c r="C143" s="154"/>
      <c r="D143" s="169">
        <f>+D26-D142+D36</f>
        <v>0</v>
      </c>
      <c r="E143" s="169">
        <f>+E26-E142+E36</f>
        <v>0</v>
      </c>
    </row>
    <row r="144" spans="1:7" x14ac:dyDescent="0.4">
      <c r="B144" s="167"/>
      <c r="C144" s="154"/>
      <c r="D144" s="164"/>
      <c r="E144" s="164"/>
    </row>
    <row r="145" spans="1:5" x14ac:dyDescent="0.4">
      <c r="B145" s="167"/>
      <c r="C145" s="154"/>
      <c r="D145" s="164"/>
      <c r="E145" s="164"/>
    </row>
    <row r="146" spans="1:5" x14ac:dyDescent="0.4">
      <c r="A146" s="172" t="s">
        <v>152</v>
      </c>
      <c r="B146" s="250" t="s">
        <v>66</v>
      </c>
      <c r="C146" s="166"/>
      <c r="D146" s="663">
        <v>45657</v>
      </c>
      <c r="E146" s="663">
        <v>46022</v>
      </c>
    </row>
    <row r="147" spans="1:5" x14ac:dyDescent="0.4">
      <c r="B147" s="250"/>
      <c r="C147" s="166"/>
      <c r="D147" s="158"/>
      <c r="E147" s="158"/>
    </row>
    <row r="148" spans="1:5" ht="16.5" customHeight="1" x14ac:dyDescent="0.4">
      <c r="B148" s="167" t="s">
        <v>451</v>
      </c>
      <c r="C148" s="154"/>
    </row>
    <row r="149" spans="1:5" ht="14.25" thickBot="1" x14ac:dyDescent="0.45">
      <c r="B149" s="167" t="s">
        <v>172</v>
      </c>
      <c r="C149" s="154"/>
      <c r="D149" s="180"/>
      <c r="E149" s="180"/>
    </row>
    <row r="150" spans="1:5" x14ac:dyDescent="0.4">
      <c r="B150" s="250" t="s">
        <v>452</v>
      </c>
      <c r="C150" s="154"/>
      <c r="D150" s="185">
        <f>SUM(D148:D149)</f>
        <v>0</v>
      </c>
      <c r="E150" s="185">
        <f>SUM(E148:E149)</f>
        <v>0</v>
      </c>
    </row>
    <row r="151" spans="1:5" ht="14.25" x14ac:dyDescent="0.4">
      <c r="B151" s="186"/>
      <c r="C151" s="154"/>
      <c r="D151" s="185"/>
      <c r="E151" s="185"/>
    </row>
    <row r="152" spans="1:5" x14ac:dyDescent="0.4">
      <c r="B152" s="167" t="s">
        <v>69</v>
      </c>
      <c r="C152" s="154"/>
      <c r="D152" s="164"/>
      <c r="E152" s="164"/>
    </row>
    <row r="153" spans="1:5" x14ac:dyDescent="0.4">
      <c r="B153" s="167" t="s">
        <v>99</v>
      </c>
      <c r="C153" s="154"/>
      <c r="D153" s="164"/>
      <c r="E153" s="164"/>
    </row>
    <row r="154" spans="1:5" x14ac:dyDescent="0.4">
      <c r="B154" s="167" t="s">
        <v>331</v>
      </c>
      <c r="C154" s="154"/>
      <c r="D154" s="164"/>
      <c r="E154" s="164"/>
    </row>
    <row r="155" spans="1:5" x14ac:dyDescent="0.4">
      <c r="B155" s="167" t="s">
        <v>173</v>
      </c>
    </row>
    <row r="156" spans="1:5" ht="14.25" thickBot="1" x14ac:dyDescent="0.45">
      <c r="B156" s="167" t="s">
        <v>172</v>
      </c>
      <c r="D156" s="180"/>
      <c r="E156" s="180"/>
    </row>
    <row r="157" spans="1:5" ht="17.25" customHeight="1" x14ac:dyDescent="0.4">
      <c r="B157" s="250" t="s">
        <v>332</v>
      </c>
      <c r="D157" s="185">
        <f>SUM(D152:D156)</f>
        <v>0</v>
      </c>
      <c r="E157" s="185">
        <f>SUM(E152:E156)</f>
        <v>0</v>
      </c>
    </row>
    <row r="158" spans="1:5" ht="17.25" customHeight="1" thickBot="1" x14ac:dyDescent="0.45">
      <c r="B158" s="250"/>
      <c r="D158" s="187"/>
      <c r="E158" s="187"/>
    </row>
    <row r="159" spans="1:5" ht="17.25" customHeight="1" x14ac:dyDescent="0.4">
      <c r="B159" s="250" t="s">
        <v>24</v>
      </c>
      <c r="D159" s="185">
        <f>+D157+D150</f>
        <v>0</v>
      </c>
      <c r="E159" s="185">
        <f>+E157+E150</f>
        <v>0</v>
      </c>
    </row>
    <row r="160" spans="1:5" ht="17.25" customHeight="1" x14ac:dyDescent="0.4">
      <c r="B160" s="250"/>
      <c r="D160" s="169">
        <f>+D159-D27-D37</f>
        <v>0</v>
      </c>
      <c r="E160" s="169">
        <f>+E159-E27-E37</f>
        <v>0</v>
      </c>
    </row>
    <row r="162" spans="1:5" x14ac:dyDescent="0.4">
      <c r="A162" s="172" t="s">
        <v>195</v>
      </c>
      <c r="B162" s="250" t="s">
        <v>66</v>
      </c>
      <c r="C162" s="166"/>
      <c r="D162" s="663">
        <v>45657</v>
      </c>
      <c r="E162" s="663">
        <v>46022</v>
      </c>
    </row>
    <row r="163" spans="1:5" x14ac:dyDescent="0.4">
      <c r="B163" s="167"/>
      <c r="C163" s="154"/>
      <c r="D163" s="170"/>
      <c r="E163" s="170"/>
    </row>
    <row r="164" spans="1:5" x14ac:dyDescent="0.4">
      <c r="B164" s="167" t="s">
        <v>333</v>
      </c>
      <c r="C164" s="154"/>
      <c r="D164" s="164"/>
      <c r="E164" s="164"/>
    </row>
    <row r="165" spans="1:5" x14ac:dyDescent="0.4">
      <c r="B165" s="167" t="s">
        <v>334</v>
      </c>
      <c r="C165" s="154"/>
      <c r="D165" s="164"/>
      <c r="E165" s="164"/>
    </row>
    <row r="166" spans="1:5" x14ac:dyDescent="0.4">
      <c r="B166" s="167" t="s">
        <v>335</v>
      </c>
      <c r="C166" s="154"/>
      <c r="D166" s="164"/>
      <c r="E166" s="164"/>
    </row>
    <row r="167" spans="1:5" x14ac:dyDescent="0.4">
      <c r="B167" s="167" t="s">
        <v>67</v>
      </c>
      <c r="C167" s="154"/>
      <c r="D167" s="164"/>
      <c r="E167" s="164"/>
    </row>
    <row r="168" spans="1:5" ht="14.25" thickBot="1" x14ac:dyDescent="0.45">
      <c r="B168" s="167" t="s">
        <v>100</v>
      </c>
      <c r="C168" s="154"/>
      <c r="D168" s="168"/>
      <c r="E168" s="168"/>
    </row>
    <row r="169" spans="1:5" x14ac:dyDescent="0.4">
      <c r="B169" s="250"/>
      <c r="C169" s="154"/>
      <c r="D169" s="164"/>
      <c r="E169" s="164"/>
    </row>
    <row r="170" spans="1:5" x14ac:dyDescent="0.4">
      <c r="B170" s="250" t="s">
        <v>24</v>
      </c>
      <c r="C170" s="154"/>
      <c r="D170" s="159">
        <f>SUM(D164:D168)</f>
        <v>0</v>
      </c>
      <c r="E170" s="159">
        <f>SUM(E164:E168)</f>
        <v>0</v>
      </c>
    </row>
    <row r="171" spans="1:5" x14ac:dyDescent="0.4">
      <c r="C171" s="154"/>
      <c r="D171" s="169">
        <f>+D28+D38-D170</f>
        <v>0</v>
      </c>
      <c r="E171" s="169">
        <f>+E28+E38-E170</f>
        <v>0</v>
      </c>
    </row>
    <row r="174" spans="1:5" x14ac:dyDescent="0.4">
      <c r="A174" s="172" t="s">
        <v>196</v>
      </c>
      <c r="B174" s="188" t="s">
        <v>101</v>
      </c>
      <c r="C174" s="166"/>
      <c r="D174" s="663">
        <v>45657</v>
      </c>
      <c r="E174" s="663">
        <v>46022</v>
      </c>
    </row>
    <row r="175" spans="1:5" x14ac:dyDescent="0.4">
      <c r="B175" s="167"/>
      <c r="C175" s="154"/>
      <c r="D175" s="170"/>
      <c r="E175" s="170"/>
    </row>
    <row r="176" spans="1:5" x14ac:dyDescent="0.4">
      <c r="B176" s="153" t="s">
        <v>102</v>
      </c>
      <c r="C176" s="154"/>
      <c r="D176" s="164"/>
      <c r="E176" s="164"/>
    </row>
    <row r="177" spans="1:5" x14ac:dyDescent="0.4">
      <c r="B177" s="153" t="s">
        <v>103</v>
      </c>
      <c r="C177" s="154"/>
      <c r="D177" s="164"/>
      <c r="E177" s="164"/>
    </row>
    <row r="178" spans="1:5" x14ac:dyDescent="0.4">
      <c r="B178" s="153" t="s">
        <v>104</v>
      </c>
      <c r="C178" s="154"/>
      <c r="D178" s="164"/>
      <c r="E178" s="164"/>
    </row>
    <row r="179" spans="1:5" ht="14.25" thickBot="1" x14ac:dyDescent="0.45">
      <c r="B179" s="167" t="s">
        <v>67</v>
      </c>
      <c r="C179" s="154"/>
      <c r="D179" s="168"/>
      <c r="E179" s="168"/>
    </row>
    <row r="180" spans="1:5" x14ac:dyDescent="0.4">
      <c r="B180" s="250"/>
      <c r="C180" s="154"/>
      <c r="D180" s="164"/>
      <c r="E180" s="164"/>
    </row>
    <row r="181" spans="1:5" x14ac:dyDescent="0.4">
      <c r="B181" s="250" t="s">
        <v>24</v>
      </c>
      <c r="C181" s="154"/>
      <c r="D181" s="159">
        <f>SUM(D176:D179)</f>
        <v>0</v>
      </c>
      <c r="E181" s="159">
        <f>SUM(E176:E179)</f>
        <v>0</v>
      </c>
    </row>
    <row r="182" spans="1:5" x14ac:dyDescent="0.4">
      <c r="B182" s="153"/>
      <c r="C182" s="154"/>
      <c r="D182" s="169">
        <f>+D7-D181</f>
        <v>0</v>
      </c>
      <c r="E182" s="169">
        <f>+E7-E181</f>
        <v>0</v>
      </c>
    </row>
    <row r="183" spans="1:5" x14ac:dyDescent="0.4">
      <c r="B183" s="153"/>
    </row>
    <row r="184" spans="1:5" x14ac:dyDescent="0.4">
      <c r="B184" s="153"/>
    </row>
    <row r="185" spans="1:5" x14ac:dyDescent="0.4">
      <c r="A185" s="172" t="s">
        <v>196</v>
      </c>
      <c r="B185" s="188" t="s">
        <v>105</v>
      </c>
      <c r="C185" s="166"/>
      <c r="D185" s="663">
        <v>45657</v>
      </c>
      <c r="E185" s="663">
        <v>46022</v>
      </c>
    </row>
    <row r="186" spans="1:5" x14ac:dyDescent="0.4">
      <c r="B186" s="167"/>
      <c r="C186" s="154"/>
      <c r="D186" s="170"/>
      <c r="E186" s="170"/>
    </row>
    <row r="187" spans="1:5" x14ac:dyDescent="0.4">
      <c r="B187" s="153" t="s">
        <v>102</v>
      </c>
      <c r="C187" s="154"/>
      <c r="D187" s="164"/>
      <c r="E187" s="164"/>
    </row>
    <row r="188" spans="1:5" x14ac:dyDescent="0.4">
      <c r="B188" s="153" t="s">
        <v>103</v>
      </c>
      <c r="C188" s="154"/>
      <c r="D188" s="164"/>
      <c r="E188" s="164"/>
    </row>
    <row r="189" spans="1:5" x14ac:dyDescent="0.4">
      <c r="B189" s="153" t="s">
        <v>104</v>
      </c>
      <c r="C189" s="154"/>
      <c r="D189" s="164"/>
      <c r="E189" s="164"/>
    </row>
    <row r="190" spans="1:5" ht="14.25" thickBot="1" x14ac:dyDescent="0.45">
      <c r="B190" s="167" t="s">
        <v>67</v>
      </c>
      <c r="C190" s="154"/>
      <c r="D190" s="168"/>
      <c r="E190" s="168"/>
    </row>
    <row r="191" spans="1:5" x14ac:dyDescent="0.4">
      <c r="B191" s="250"/>
      <c r="C191" s="154"/>
      <c r="D191" s="164"/>
      <c r="E191" s="164"/>
    </row>
    <row r="192" spans="1:5" x14ac:dyDescent="0.4">
      <c r="B192" s="250" t="s">
        <v>24</v>
      </c>
      <c r="C192" s="154"/>
      <c r="D192" s="159">
        <f>SUM(D187:D190)</f>
        <v>0</v>
      </c>
      <c r="E192" s="159">
        <f>SUM(E187:E190)</f>
        <v>0</v>
      </c>
    </row>
    <row r="193" spans="1:5" x14ac:dyDescent="0.4">
      <c r="C193" s="154"/>
      <c r="D193" s="169">
        <f>+D25+D35-D192</f>
        <v>0</v>
      </c>
      <c r="E193" s="169">
        <f>+E25+E35-E192</f>
        <v>0</v>
      </c>
    </row>
    <row r="196" spans="1:5" x14ac:dyDescent="0.4">
      <c r="A196" s="172" t="s">
        <v>196</v>
      </c>
      <c r="B196" s="664" t="s">
        <v>336</v>
      </c>
      <c r="C196" s="166"/>
      <c r="D196" s="663">
        <v>45657</v>
      </c>
      <c r="E196" s="663">
        <v>46022</v>
      </c>
    </row>
    <row r="197" spans="1:5" x14ac:dyDescent="0.4">
      <c r="B197" s="664"/>
    </row>
    <row r="198" spans="1:5" ht="14.25" thickBot="1" x14ac:dyDescent="0.45">
      <c r="B198" s="250"/>
    </row>
    <row r="199" spans="1:5" ht="14.25" thickBot="1" x14ac:dyDescent="0.45">
      <c r="B199" s="167" t="s">
        <v>341</v>
      </c>
      <c r="D199" s="179"/>
      <c r="E199" s="179"/>
    </row>
    <row r="200" spans="1:5" x14ac:dyDescent="0.4">
      <c r="B200" s="250"/>
    </row>
    <row r="201" spans="1:5" x14ac:dyDescent="0.4">
      <c r="B201" s="160" t="s">
        <v>106</v>
      </c>
    </row>
    <row r="202" spans="1:5" ht="14.25" thickBot="1" x14ac:dyDescent="0.45">
      <c r="B202" s="160" t="s">
        <v>337</v>
      </c>
    </row>
    <row r="203" spans="1:5" ht="14.25" thickBot="1" x14ac:dyDescent="0.45">
      <c r="B203" s="160"/>
      <c r="D203" s="179">
        <f>+D202+D201</f>
        <v>0</v>
      </c>
      <c r="E203" s="179">
        <f>+E202+E201</f>
        <v>0</v>
      </c>
    </row>
    <row r="204" spans="1:5" x14ac:dyDescent="0.4">
      <c r="B204" s="178" t="s">
        <v>338</v>
      </c>
      <c r="D204" s="170"/>
      <c r="E204" s="170"/>
    </row>
    <row r="205" spans="1:5" x14ac:dyDescent="0.4">
      <c r="B205" s="160" t="s">
        <v>92</v>
      </c>
      <c r="D205" s="170"/>
      <c r="E205" s="170"/>
    </row>
    <row r="206" spans="1:5" x14ac:dyDescent="0.4">
      <c r="B206" s="160" t="s">
        <v>93</v>
      </c>
      <c r="D206" s="170"/>
      <c r="E206" s="170"/>
    </row>
    <row r="207" spans="1:5" x14ac:dyDescent="0.4">
      <c r="B207" s="160" t="s">
        <v>94</v>
      </c>
      <c r="D207" s="170"/>
      <c r="E207" s="170"/>
    </row>
    <row r="208" spans="1:5" ht="14.25" thickBot="1" x14ac:dyDescent="0.45">
      <c r="B208" s="160" t="s">
        <v>95</v>
      </c>
      <c r="D208" s="180"/>
      <c r="E208" s="180"/>
    </row>
    <row r="209" spans="1:5" x14ac:dyDescent="0.4">
      <c r="B209" s="160"/>
      <c r="D209" s="181">
        <f>SUM(D205:D208)</f>
        <v>0</v>
      </c>
      <c r="E209" s="181">
        <f>SUM(E205:E208)</f>
        <v>0</v>
      </c>
    </row>
    <row r="210" spans="1:5" x14ac:dyDescent="0.4">
      <c r="B210" s="250" t="s">
        <v>96</v>
      </c>
      <c r="D210" s="182">
        <f>-D25</f>
        <v>0</v>
      </c>
      <c r="E210" s="182">
        <f>-E25</f>
        <v>0</v>
      </c>
    </row>
    <row r="211" spans="1:5" x14ac:dyDescent="0.4">
      <c r="B211" s="167" t="s">
        <v>97</v>
      </c>
      <c r="D211" s="170"/>
      <c r="E211" s="170"/>
    </row>
    <row r="212" spans="1:5" ht="14.25" thickBot="1" x14ac:dyDescent="0.45">
      <c r="B212" s="160"/>
      <c r="D212" s="180"/>
      <c r="E212" s="180"/>
    </row>
    <row r="213" spans="1:5" ht="14.25" thickBot="1" x14ac:dyDescent="0.45">
      <c r="B213" s="156" t="s">
        <v>98</v>
      </c>
      <c r="D213" s="183">
        <f>+D209+D210</f>
        <v>0</v>
      </c>
      <c r="E213" s="183">
        <f>+E209+E210</f>
        <v>0</v>
      </c>
    </row>
    <row r="214" spans="1:5" ht="14.25" thickTop="1" x14ac:dyDescent="0.4"/>
    <row r="215" spans="1:5" x14ac:dyDescent="0.4">
      <c r="D215" s="169">
        <f>+D203-D193</f>
        <v>0</v>
      </c>
      <c r="E215" s="169">
        <f>+E203-E193</f>
        <v>0</v>
      </c>
    </row>
    <row r="216" spans="1:5" x14ac:dyDescent="0.4">
      <c r="D216" s="169">
        <f>+D35-D213</f>
        <v>0</v>
      </c>
      <c r="E216" s="169">
        <f>+E35-E213</f>
        <v>0</v>
      </c>
    </row>
    <row r="218" spans="1:5" x14ac:dyDescent="0.4">
      <c r="A218" s="172" t="s">
        <v>425</v>
      </c>
      <c r="B218" s="250" t="s">
        <v>66</v>
      </c>
      <c r="C218" s="166"/>
      <c r="D218" s="663">
        <v>45657</v>
      </c>
      <c r="E218" s="663">
        <v>46022</v>
      </c>
    </row>
    <row r="219" spans="1:5" x14ac:dyDescent="0.4">
      <c r="B219" s="167"/>
      <c r="C219" s="154"/>
      <c r="D219" s="170"/>
      <c r="E219" s="170"/>
    </row>
    <row r="220" spans="1:5" x14ac:dyDescent="0.4">
      <c r="B220" s="167" t="s">
        <v>426</v>
      </c>
      <c r="C220" s="154"/>
      <c r="D220" s="170"/>
      <c r="E220" s="170"/>
    </row>
    <row r="221" spans="1:5" x14ac:dyDescent="0.4">
      <c r="B221" s="167" t="s">
        <v>427</v>
      </c>
      <c r="C221" s="154"/>
      <c r="D221" s="164"/>
      <c r="E221" s="164"/>
    </row>
    <row r="222" spans="1:5" x14ac:dyDescent="0.4">
      <c r="B222" s="167" t="s">
        <v>453</v>
      </c>
      <c r="C222" s="154"/>
      <c r="D222" s="164"/>
      <c r="E222" s="164"/>
    </row>
    <row r="223" spans="1:5" ht="14.25" thickBot="1" x14ac:dyDescent="0.45">
      <c r="B223" s="167" t="s">
        <v>428</v>
      </c>
      <c r="C223" s="154"/>
      <c r="D223" s="168"/>
      <c r="E223" s="168"/>
    </row>
    <row r="224" spans="1:5" x14ac:dyDescent="0.4">
      <c r="B224" s="167"/>
      <c r="C224" s="154"/>
    </row>
    <row r="225" spans="2:5" x14ac:dyDescent="0.4">
      <c r="B225" s="250" t="s">
        <v>24</v>
      </c>
      <c r="C225" s="154"/>
      <c r="D225" s="164">
        <f>SUM(D220:D223)</f>
        <v>0</v>
      </c>
      <c r="E225" s="164">
        <f>SUM(E220:E223)</f>
        <v>0</v>
      </c>
    </row>
    <row r="226" spans="2:5" x14ac:dyDescent="0.4">
      <c r="B226" s="167"/>
      <c r="C226" s="154"/>
      <c r="D226" s="169">
        <f>D225-D40-D30</f>
        <v>0</v>
      </c>
      <c r="E226" s="169">
        <f>E225-E40-E30</f>
        <v>0</v>
      </c>
    </row>
  </sheetData>
  <mergeCells count="2">
    <mergeCell ref="B102:B103"/>
    <mergeCell ref="B196:B197"/>
  </mergeCells>
  <pageMargins left="0.5" right="0.7" top="0.75" bottom="0.75" header="0.3" footer="0.3"/>
  <pageSetup paperSize="9" scale="87" orientation="portrait" r:id="rId1"/>
  <rowBreaks count="1" manualBreakCount="1">
    <brk id="5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E48"/>
  <sheetViews>
    <sheetView topLeftCell="A25" zoomScaleNormal="100" workbookViewId="0">
      <selection activeCell="D17" sqref="D17"/>
    </sheetView>
  </sheetViews>
  <sheetFormatPr defaultColWidth="9.140625" defaultRowHeight="13.15" x14ac:dyDescent="0.4"/>
  <cols>
    <col min="1" max="2" width="9.140625" style="1"/>
    <col min="3" max="3" width="63.42578125" style="155" customWidth="1"/>
    <col min="4" max="5" width="14.7109375" style="1" customWidth="1"/>
    <col min="6" max="16384" width="9.140625" style="1"/>
  </cols>
  <sheetData>
    <row r="2" spans="2:5" ht="13.9" x14ac:dyDescent="0.4">
      <c r="B2" s="670" t="s">
        <v>376</v>
      </c>
      <c r="C2" s="670"/>
    </row>
    <row r="3" spans="2:5" ht="13.9" x14ac:dyDescent="0.4">
      <c r="B3" s="150"/>
    </row>
    <row r="4" spans="2:5" ht="13.5" x14ac:dyDescent="0.4">
      <c r="B4" s="54"/>
      <c r="C4" s="156"/>
      <c r="D4" s="252">
        <v>2021</v>
      </c>
      <c r="E4" s="252">
        <v>2022</v>
      </c>
    </row>
    <row r="5" spans="2:5" ht="13.5" x14ac:dyDescent="0.4">
      <c r="B5" s="54"/>
      <c r="C5" s="156"/>
      <c r="D5" s="55"/>
      <c r="E5" s="55"/>
    </row>
    <row r="6" spans="2:5" ht="13.5" x14ac:dyDescent="0.4">
      <c r="B6" s="668" t="s">
        <v>107</v>
      </c>
      <c r="C6" s="668"/>
      <c r="D6" s="57"/>
      <c r="E6" s="57"/>
    </row>
    <row r="7" spans="2:5" ht="13.9" x14ac:dyDescent="0.4">
      <c r="B7" s="671"/>
      <c r="C7" s="671"/>
      <c r="D7" s="57"/>
      <c r="E7" s="57"/>
    </row>
    <row r="8" spans="2:5" ht="13.9" x14ac:dyDescent="0.4">
      <c r="B8" s="54"/>
      <c r="C8" s="167" t="s">
        <v>108</v>
      </c>
      <c r="D8" s="57"/>
      <c r="E8" s="57"/>
    </row>
    <row r="9" spans="2:5" ht="13.9" x14ac:dyDescent="0.4">
      <c r="B9" s="54"/>
      <c r="C9" s="167" t="s">
        <v>109</v>
      </c>
      <c r="D9" s="57"/>
      <c r="E9" s="57"/>
    </row>
    <row r="10" spans="2:5" ht="13.9" x14ac:dyDescent="0.4">
      <c r="B10" s="54"/>
      <c r="C10" s="167" t="s">
        <v>110</v>
      </c>
      <c r="D10" s="57"/>
      <c r="E10" s="57"/>
    </row>
    <row r="11" spans="2:5" ht="13.9" x14ac:dyDescent="0.4">
      <c r="B11" s="54"/>
      <c r="C11" s="167" t="s">
        <v>111</v>
      </c>
      <c r="D11" s="57"/>
      <c r="E11" s="57"/>
    </row>
    <row r="12" spans="2:5" ht="13.9" x14ac:dyDescent="0.4">
      <c r="B12" s="54"/>
      <c r="C12" s="167" t="s">
        <v>221</v>
      </c>
      <c r="D12" s="57"/>
      <c r="E12" s="57"/>
    </row>
    <row r="13" spans="2:5" ht="15" customHeight="1" x14ac:dyDescent="0.4">
      <c r="B13" s="54"/>
      <c r="C13" s="167" t="s">
        <v>263</v>
      </c>
      <c r="D13" s="57"/>
      <c r="E13" s="57"/>
    </row>
    <row r="14" spans="2:5" ht="14.25" thickBot="1" x14ac:dyDescent="0.45">
      <c r="B14" s="54"/>
      <c r="C14" s="167" t="s">
        <v>112</v>
      </c>
      <c r="D14" s="59"/>
      <c r="E14" s="59"/>
    </row>
    <row r="15" spans="2:5" ht="13.9" x14ac:dyDescent="0.4">
      <c r="B15" s="669"/>
      <c r="C15" s="669"/>
      <c r="D15" s="56">
        <f>SUM(D8:D14)</f>
        <v>0</v>
      </c>
      <c r="E15" s="56">
        <f>SUM(E8:E14)</f>
        <v>0</v>
      </c>
    </row>
    <row r="16" spans="2:5" ht="13.9" x14ac:dyDescent="0.4">
      <c r="B16" s="54"/>
      <c r="C16" s="167" t="s">
        <v>113</v>
      </c>
      <c r="D16" s="57"/>
      <c r="E16" s="57"/>
    </row>
    <row r="17" spans="2:5" ht="13.9" x14ac:dyDescent="0.4">
      <c r="B17" s="54"/>
      <c r="C17" s="167" t="s">
        <v>114</v>
      </c>
      <c r="D17" s="57"/>
      <c r="E17" s="57"/>
    </row>
    <row r="18" spans="2:5" ht="14.25" thickBot="1" x14ac:dyDescent="0.45">
      <c r="B18" s="54"/>
      <c r="C18" s="167" t="s">
        <v>115</v>
      </c>
      <c r="D18" s="59"/>
      <c r="E18" s="59"/>
    </row>
    <row r="19" spans="2:5" ht="14.25" thickBot="1" x14ac:dyDescent="0.45">
      <c r="B19" s="669"/>
      <c r="C19" s="669"/>
      <c r="D19" s="60">
        <f>SUM(D16:D18)</f>
        <v>0</v>
      </c>
      <c r="E19" s="60">
        <f>SUM(E16:E18)</f>
        <v>0</v>
      </c>
    </row>
    <row r="20" spans="2:5" ht="13.9" thickBot="1" x14ac:dyDescent="0.45">
      <c r="B20" s="668" t="s">
        <v>116</v>
      </c>
      <c r="C20" s="668"/>
      <c r="D20" s="60">
        <f>+D19+D15</f>
        <v>0</v>
      </c>
      <c r="E20" s="60">
        <f>+E19+E15</f>
        <v>0</v>
      </c>
    </row>
    <row r="21" spans="2:5" ht="13.5" x14ac:dyDescent="0.4">
      <c r="B21" s="668"/>
      <c r="C21" s="668"/>
      <c r="D21" s="57"/>
      <c r="E21" s="57"/>
    </row>
    <row r="22" spans="2:5" ht="13.9" thickBot="1" x14ac:dyDescent="0.45">
      <c r="B22" s="668"/>
      <c r="C22" s="668"/>
      <c r="D22" s="59"/>
      <c r="E22" s="59"/>
    </row>
    <row r="23" spans="2:5" ht="13.9" thickBot="1" x14ac:dyDescent="0.45">
      <c r="B23" s="668" t="s">
        <v>117</v>
      </c>
      <c r="C23" s="668"/>
      <c r="D23" s="59"/>
      <c r="E23" s="59"/>
    </row>
    <row r="24" spans="2:5" ht="13.5" x14ac:dyDescent="0.4">
      <c r="B24" s="668"/>
      <c r="C24" s="668"/>
      <c r="D24" s="666"/>
      <c r="E24" s="666"/>
    </row>
    <row r="25" spans="2:5" ht="13.5" x14ac:dyDescent="0.4">
      <c r="B25" s="668" t="s">
        <v>118</v>
      </c>
      <c r="C25" s="668"/>
      <c r="D25" s="667"/>
      <c r="E25" s="667"/>
    </row>
    <row r="26" spans="2:5" ht="13.9" x14ac:dyDescent="0.4">
      <c r="B26" s="669"/>
      <c r="C26" s="669"/>
      <c r="D26" s="57"/>
      <c r="E26" s="57"/>
    </row>
    <row r="27" spans="2:5" ht="13.9" x14ac:dyDescent="0.4">
      <c r="B27" s="54"/>
      <c r="C27" s="167" t="s">
        <v>155</v>
      </c>
      <c r="D27" s="57"/>
      <c r="E27" s="57"/>
    </row>
    <row r="28" spans="2:5" ht="13.9" x14ac:dyDescent="0.4">
      <c r="B28" s="54"/>
      <c r="C28" s="167" t="s">
        <v>156</v>
      </c>
      <c r="D28" s="57"/>
      <c r="E28" s="57"/>
    </row>
    <row r="29" spans="2:5" ht="13.9" x14ac:dyDescent="0.4">
      <c r="B29" s="54"/>
      <c r="C29" s="167" t="s">
        <v>157</v>
      </c>
      <c r="D29" s="57"/>
      <c r="E29" s="57"/>
    </row>
    <row r="30" spans="2:5" ht="20.25" customHeight="1" x14ac:dyDescent="0.4">
      <c r="B30" s="58"/>
      <c r="C30" s="167" t="s">
        <v>159</v>
      </c>
      <c r="D30" s="57"/>
      <c r="E30" s="57"/>
    </row>
    <row r="31" spans="2:5" ht="13.9" x14ac:dyDescent="0.4">
      <c r="B31" s="54"/>
      <c r="C31" s="167" t="s">
        <v>158</v>
      </c>
      <c r="D31" s="57"/>
      <c r="E31" s="57"/>
    </row>
    <row r="32" spans="2:5" ht="18.75" customHeight="1" x14ac:dyDescent="0.4">
      <c r="B32" s="54"/>
      <c r="C32" s="167" t="s">
        <v>160</v>
      </c>
      <c r="D32" s="57"/>
      <c r="E32" s="57"/>
    </row>
    <row r="33" spans="2:5" ht="14.25" thickBot="1" x14ac:dyDescent="0.45">
      <c r="B33" s="54"/>
      <c r="C33" s="160" t="s">
        <v>167</v>
      </c>
      <c r="D33" s="59"/>
      <c r="E33" s="59"/>
    </row>
    <row r="34" spans="2:5" ht="13.9" thickBot="1" x14ac:dyDescent="0.45">
      <c r="B34" s="668" t="s">
        <v>119</v>
      </c>
      <c r="C34" s="668"/>
      <c r="D34" s="60">
        <f>SUM(D27:D32)</f>
        <v>0</v>
      </c>
      <c r="E34" s="60">
        <f>SUM(E27:E32)</f>
        <v>0</v>
      </c>
    </row>
    <row r="35" spans="2:5" ht="13.5" x14ac:dyDescent="0.4">
      <c r="B35" s="668"/>
      <c r="C35" s="668"/>
      <c r="D35" s="57"/>
      <c r="E35" s="57"/>
    </row>
    <row r="36" spans="2:5" ht="13.5" x14ac:dyDescent="0.4">
      <c r="B36" s="668" t="s">
        <v>120</v>
      </c>
      <c r="C36" s="668"/>
      <c r="D36" s="57"/>
      <c r="E36" s="57"/>
    </row>
    <row r="37" spans="2:5" ht="13.9" x14ac:dyDescent="0.4">
      <c r="B37" s="54"/>
      <c r="C37" s="167" t="s">
        <v>161</v>
      </c>
      <c r="D37" s="57"/>
      <c r="E37" s="57"/>
    </row>
    <row r="38" spans="2:5" ht="13.9" x14ac:dyDescent="0.4">
      <c r="B38" s="54"/>
      <c r="C38" s="167" t="s">
        <v>165</v>
      </c>
      <c r="D38" s="57"/>
      <c r="E38" s="57"/>
    </row>
    <row r="39" spans="2:5" ht="13.9" x14ac:dyDescent="0.4">
      <c r="B39" s="54"/>
      <c r="C39" s="167" t="s">
        <v>163</v>
      </c>
      <c r="D39" s="57"/>
      <c r="E39" s="57"/>
    </row>
    <row r="40" spans="2:5" ht="27.75" x14ac:dyDescent="0.4">
      <c r="B40" s="54"/>
      <c r="C40" s="167" t="s">
        <v>162</v>
      </c>
      <c r="D40" s="57"/>
      <c r="E40" s="57"/>
    </row>
    <row r="41" spans="2:5" ht="27.75" x14ac:dyDescent="0.4">
      <c r="B41" s="54"/>
      <c r="C41" s="167" t="s">
        <v>164</v>
      </c>
      <c r="D41" s="57"/>
      <c r="E41" s="57"/>
    </row>
    <row r="42" spans="2:5" ht="14.25" thickBot="1" x14ac:dyDescent="0.45">
      <c r="B42" s="54"/>
      <c r="C42" s="160" t="s">
        <v>166</v>
      </c>
      <c r="D42" s="59"/>
      <c r="E42" s="59"/>
    </row>
    <row r="43" spans="2:5" ht="13.9" thickBot="1" x14ac:dyDescent="0.45">
      <c r="B43" s="668" t="s">
        <v>121</v>
      </c>
      <c r="C43" s="668"/>
      <c r="D43" s="60">
        <f>SUM(D37:D41)</f>
        <v>0</v>
      </c>
      <c r="E43" s="60">
        <f>SUM(E37:E41)</f>
        <v>0</v>
      </c>
    </row>
    <row r="44" spans="2:5" ht="13.5" x14ac:dyDescent="0.4">
      <c r="B44" s="54"/>
      <c r="C44" s="156"/>
      <c r="D44" s="57"/>
      <c r="E44" s="57"/>
    </row>
    <row r="45" spans="2:5" ht="13.5" x14ac:dyDescent="0.4">
      <c r="B45" s="54"/>
      <c r="C45" s="156" t="s">
        <v>122</v>
      </c>
      <c r="D45" s="56">
        <f>+D43+D34+D20+D23</f>
        <v>0</v>
      </c>
      <c r="E45" s="56">
        <f>+E43+E34+E20+E23</f>
        <v>0</v>
      </c>
    </row>
    <row r="46" spans="2:5" ht="13.5" x14ac:dyDescent="0.4">
      <c r="B46" s="54"/>
      <c r="C46" s="156" t="s">
        <v>123</v>
      </c>
      <c r="D46" s="57">
        <v>0</v>
      </c>
      <c r="E46" s="57">
        <f>+D47</f>
        <v>0</v>
      </c>
    </row>
    <row r="47" spans="2:5" ht="13.9" thickBot="1" x14ac:dyDescent="0.45">
      <c r="B47" s="665" t="s">
        <v>124</v>
      </c>
      <c r="C47" s="665"/>
      <c r="D47" s="61">
        <f>+D46+D45</f>
        <v>0</v>
      </c>
      <c r="E47" s="61">
        <f>+E46+E45</f>
        <v>0</v>
      </c>
    </row>
    <row r="48" spans="2:5" ht="13.5" thickTop="1" x14ac:dyDescent="0.4">
      <c r="D48" s="151">
        <f>+D47-BS!D5</f>
        <v>0</v>
      </c>
      <c r="E48" s="151">
        <f>+E47-BS!E5</f>
        <v>0</v>
      </c>
    </row>
  </sheetData>
  <mergeCells count="18">
    <mergeCell ref="B2:C2"/>
    <mergeCell ref="E24:E25"/>
    <mergeCell ref="B23:C23"/>
    <mergeCell ref="B24:C24"/>
    <mergeCell ref="B25:C25"/>
    <mergeCell ref="B6:C6"/>
    <mergeCell ref="B7:C7"/>
    <mergeCell ref="B15:C15"/>
    <mergeCell ref="B19:C19"/>
    <mergeCell ref="B20:C20"/>
    <mergeCell ref="B21:C22"/>
    <mergeCell ref="B47:C47"/>
    <mergeCell ref="D24:D25"/>
    <mergeCell ref="B34:C34"/>
    <mergeCell ref="B35:C35"/>
    <mergeCell ref="B36:C36"/>
    <mergeCell ref="B43:C43"/>
    <mergeCell ref="B26:C26"/>
  </mergeCells>
  <pageMargins left="0.7" right="0.59"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6228-9942-448F-AA40-7D8DCC99ECB9}">
  <sheetPr>
    <tabColor rgb="FFFFFF00"/>
  </sheetPr>
  <dimension ref="B3:H24"/>
  <sheetViews>
    <sheetView workbookViewId="0">
      <selection activeCell="D17" sqref="D17"/>
    </sheetView>
  </sheetViews>
  <sheetFormatPr defaultRowHeight="13.9" x14ac:dyDescent="0.45"/>
  <cols>
    <col min="2" max="2" width="22.5703125" bestFit="1" customWidth="1"/>
    <col min="3" max="4" width="13.7109375" customWidth="1"/>
    <col min="5" max="5" width="13.28515625" customWidth="1"/>
    <col min="6" max="6" width="12.42578125" customWidth="1"/>
    <col min="7" max="7" width="13.85546875" customWidth="1"/>
    <col min="8" max="8" width="14.85546875" customWidth="1"/>
  </cols>
  <sheetData>
    <row r="3" spans="2:8" ht="27.75" x14ac:dyDescent="0.45">
      <c r="C3" s="650" t="s">
        <v>249</v>
      </c>
      <c r="D3" s="651" t="s">
        <v>422</v>
      </c>
      <c r="E3" s="651" t="s">
        <v>423</v>
      </c>
      <c r="F3" s="651" t="s">
        <v>250</v>
      </c>
      <c r="G3" s="651" t="s">
        <v>449</v>
      </c>
      <c r="H3" s="651" t="s">
        <v>251</v>
      </c>
    </row>
    <row r="5" spans="2:8" ht="14.25" thickBot="1" x14ac:dyDescent="0.5">
      <c r="B5" s="652" t="s">
        <v>505</v>
      </c>
      <c r="C5" s="659">
        <v>0</v>
      </c>
      <c r="D5" s="659">
        <v>0</v>
      </c>
      <c r="E5" s="659">
        <v>0</v>
      </c>
      <c r="F5" s="659">
        <v>0</v>
      </c>
      <c r="G5" s="659">
        <v>0</v>
      </c>
      <c r="H5" s="659">
        <f>SUM(C5:G5)</f>
        <v>0</v>
      </c>
    </row>
    <row r="6" spans="2:8" ht="14.25" thickTop="1" x14ac:dyDescent="0.45">
      <c r="B6" s="652"/>
    </row>
    <row r="7" spans="2:8" x14ac:dyDescent="0.45">
      <c r="B7" s="656" t="s">
        <v>449</v>
      </c>
      <c r="G7" s="653">
        <f>+CPP!D34</f>
        <v>0</v>
      </c>
      <c r="H7" s="653">
        <f>SUM(C7:F7)</f>
        <v>0</v>
      </c>
    </row>
    <row r="8" spans="2:8" x14ac:dyDescent="0.45">
      <c r="B8" s="656" t="s">
        <v>422</v>
      </c>
      <c r="H8" s="653">
        <f t="shared" ref="H8:H11" si="0">SUM(C8:F8)</f>
        <v>0</v>
      </c>
    </row>
    <row r="9" spans="2:8" x14ac:dyDescent="0.45">
      <c r="B9" s="656" t="s">
        <v>506</v>
      </c>
      <c r="H9" s="653">
        <f t="shared" si="0"/>
        <v>0</v>
      </c>
    </row>
    <row r="10" spans="2:8" x14ac:dyDescent="0.45">
      <c r="B10" s="656" t="s">
        <v>507</v>
      </c>
      <c r="H10" s="653">
        <f t="shared" si="0"/>
        <v>0</v>
      </c>
    </row>
    <row r="11" spans="2:8" x14ac:dyDescent="0.45">
      <c r="B11" s="656" t="s">
        <v>508</v>
      </c>
      <c r="H11" s="653">
        <f t="shared" si="0"/>
        <v>0</v>
      </c>
    </row>
    <row r="12" spans="2:8" x14ac:dyDescent="0.45">
      <c r="B12" s="652"/>
    </row>
    <row r="13" spans="2:8" ht="14.25" thickBot="1" x14ac:dyDescent="0.5">
      <c r="B13" s="652" t="s">
        <v>384</v>
      </c>
      <c r="C13" s="657">
        <f>+BS!D45</f>
        <v>0</v>
      </c>
      <c r="D13" s="657">
        <f>+BS!D46</f>
        <v>0</v>
      </c>
      <c r="E13" s="657">
        <f>+BS!D47</f>
        <v>0</v>
      </c>
      <c r="F13" s="657">
        <f>+BS!D48</f>
        <v>0</v>
      </c>
      <c r="G13" s="657">
        <f>+BS!D49</f>
        <v>0</v>
      </c>
      <c r="H13" s="658">
        <f>SUM(C13:G13)</f>
        <v>0</v>
      </c>
    </row>
    <row r="14" spans="2:8" ht="14.25" thickTop="1" x14ac:dyDescent="0.45">
      <c r="B14" s="652"/>
      <c r="C14" s="660">
        <f>SUM(C7:C11,C5)-C13</f>
        <v>0</v>
      </c>
      <c r="D14" s="660">
        <f t="shared" ref="D14" si="1">SUM(D7:D11,D5)-D13</f>
        <v>0</v>
      </c>
      <c r="E14" s="660">
        <f t="shared" ref="E14" si="2">SUM(E7:E11,E5)-E13</f>
        <v>0</v>
      </c>
      <c r="F14" s="660">
        <f t="shared" ref="F14" si="3">SUM(F7:F11,F5)-F13</f>
        <v>0</v>
      </c>
      <c r="G14" s="660">
        <f t="shared" ref="G14" si="4">SUM(G7:G11,G5)-G13</f>
        <v>0</v>
      </c>
      <c r="H14" s="660">
        <f t="shared" ref="H14" si="5">SUM(H7:H11,H5)-H13</f>
        <v>0</v>
      </c>
    </row>
    <row r="15" spans="2:8" x14ac:dyDescent="0.45">
      <c r="B15" s="656" t="s">
        <v>449</v>
      </c>
      <c r="C15" s="654"/>
      <c r="G15" s="653">
        <f>+CPP!E34</f>
        <v>0</v>
      </c>
      <c r="H15" s="653">
        <f t="shared" ref="H15:H19" si="6">SUM(C15:F15)</f>
        <v>0</v>
      </c>
    </row>
    <row r="16" spans="2:8" x14ac:dyDescent="0.45">
      <c r="B16" s="656" t="s">
        <v>422</v>
      </c>
      <c r="C16" s="654"/>
      <c r="G16" s="653"/>
      <c r="H16" s="653">
        <f t="shared" si="6"/>
        <v>0</v>
      </c>
    </row>
    <row r="17" spans="2:8" x14ac:dyDescent="0.45">
      <c r="B17" s="656" t="s">
        <v>506</v>
      </c>
      <c r="C17" s="654"/>
      <c r="D17" s="654"/>
      <c r="E17" s="654"/>
      <c r="F17" s="654"/>
      <c r="G17" s="654"/>
      <c r="H17" s="653">
        <f t="shared" si="6"/>
        <v>0</v>
      </c>
    </row>
    <row r="18" spans="2:8" x14ac:dyDescent="0.45">
      <c r="B18" s="656" t="s">
        <v>507</v>
      </c>
      <c r="C18" s="654"/>
      <c r="D18" s="654"/>
      <c r="E18" s="654"/>
      <c r="F18" s="654"/>
      <c r="G18" s="654"/>
      <c r="H18" s="653">
        <f t="shared" si="6"/>
        <v>0</v>
      </c>
    </row>
    <row r="19" spans="2:8" x14ac:dyDescent="0.45">
      <c r="B19" s="656" t="s">
        <v>508</v>
      </c>
      <c r="C19" s="654"/>
      <c r="D19" s="654"/>
      <c r="E19" s="654"/>
      <c r="F19" s="654"/>
      <c r="G19" s="654"/>
      <c r="H19" s="653">
        <f t="shared" si="6"/>
        <v>0</v>
      </c>
    </row>
    <row r="20" spans="2:8" x14ac:dyDescent="0.45">
      <c r="B20" s="652"/>
      <c r="C20" s="654"/>
      <c r="D20" s="654"/>
      <c r="E20" s="654"/>
      <c r="F20" s="654"/>
      <c r="G20" s="654"/>
      <c r="H20" s="655"/>
    </row>
    <row r="21" spans="2:8" ht="14.25" thickBot="1" x14ac:dyDescent="0.5">
      <c r="B21" s="652" t="s">
        <v>388</v>
      </c>
      <c r="C21" s="657">
        <f>+BS!E45</f>
        <v>0</v>
      </c>
      <c r="D21" s="657">
        <f>+BS!E46</f>
        <v>0</v>
      </c>
      <c r="E21" s="657">
        <f>+BS!E47</f>
        <v>0</v>
      </c>
      <c r="F21" s="657">
        <f>+BS!E48</f>
        <v>0</v>
      </c>
      <c r="G21" s="657">
        <f>+BS!E49</f>
        <v>0</v>
      </c>
      <c r="H21" s="658">
        <f>SUM(C21:G21)</f>
        <v>0</v>
      </c>
    </row>
    <row r="22" spans="2:8" ht="14.25" thickTop="1" x14ac:dyDescent="0.45">
      <c r="C22" s="660">
        <f>SUM(C15:C19,C13)-C21</f>
        <v>0</v>
      </c>
      <c r="D22" s="660">
        <f t="shared" ref="D22:H22" si="7">SUM(D15:D19,D13)-D21</f>
        <v>0</v>
      </c>
      <c r="E22" s="660">
        <f t="shared" si="7"/>
        <v>0</v>
      </c>
      <c r="F22" s="660">
        <f t="shared" si="7"/>
        <v>0</v>
      </c>
      <c r="G22" s="660">
        <f t="shared" si="7"/>
        <v>0</v>
      </c>
      <c r="H22" s="660">
        <f t="shared" si="7"/>
        <v>0</v>
      </c>
    </row>
    <row r="23" spans="2:8" x14ac:dyDescent="0.45">
      <c r="C23" s="653"/>
    </row>
    <row r="24" spans="2:8" x14ac:dyDescent="0.45">
      <c r="C24" s="6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pane xSplit="2" ySplit="6" topLeftCell="C7" activePane="bottomRight" state="frozen"/>
      <selection activeCell="C33" sqref="C33:S33"/>
      <selection pane="topRight" activeCell="C33" sqref="C33:S33"/>
      <selection pane="bottomLeft" activeCell="C33" sqref="C33:S33"/>
      <selection pane="bottomRight" activeCell="C33" sqref="C33:S33"/>
    </sheetView>
  </sheetViews>
  <sheetFormatPr defaultColWidth="9.140625" defaultRowHeight="13.15" x14ac:dyDescent="0.4"/>
  <cols>
    <col min="1" max="1" width="9.85546875" style="2" customWidth="1"/>
    <col min="2" max="2" width="16.7109375" style="2" customWidth="1"/>
    <col min="3" max="3" width="14.42578125" style="2" bestFit="1" customWidth="1"/>
    <col min="4" max="4" width="17" style="2" bestFit="1" customWidth="1"/>
    <col min="5" max="5" width="11.85546875" style="2" customWidth="1"/>
    <col min="6" max="6" width="18.5703125" style="2" customWidth="1"/>
    <col min="7" max="7" width="12.42578125" style="2" customWidth="1"/>
    <col min="8" max="8" width="13.42578125" style="2" customWidth="1"/>
    <col min="9" max="9" width="16.5703125" style="2" customWidth="1"/>
    <col min="10" max="10" width="0.5703125" style="2" customWidth="1"/>
    <col min="11" max="16384" width="9.140625" style="2"/>
  </cols>
  <sheetData>
    <row r="1" spans="2:9" ht="15.75" x14ac:dyDescent="0.5">
      <c r="B1" s="46" t="s">
        <v>366</v>
      </c>
    </row>
    <row r="2" spans="2:9" ht="13.5" thickBot="1" x14ac:dyDescent="0.45"/>
    <row r="3" spans="2:9" ht="16.5" customHeight="1" x14ac:dyDescent="0.5">
      <c r="B3" s="672" t="s">
        <v>368</v>
      </c>
      <c r="C3" s="673"/>
      <c r="D3" s="673"/>
      <c r="E3" s="673"/>
      <c r="F3" s="673"/>
      <c r="G3" s="673"/>
      <c r="H3" s="673"/>
      <c r="I3" s="674"/>
    </row>
    <row r="4" spans="2:9" ht="43.5" customHeight="1" x14ac:dyDescent="0.4">
      <c r="B4" s="237" t="s">
        <v>359</v>
      </c>
      <c r="C4" s="240" t="s">
        <v>6</v>
      </c>
      <c r="D4" s="241" t="s">
        <v>8</v>
      </c>
      <c r="E4" s="240" t="s">
        <v>175</v>
      </c>
      <c r="F4" s="239" t="s">
        <v>454</v>
      </c>
      <c r="G4" s="240" t="s">
        <v>369</v>
      </c>
      <c r="H4" s="239" t="s">
        <v>370</v>
      </c>
      <c r="I4" s="242" t="s">
        <v>268</v>
      </c>
    </row>
    <row r="5" spans="2:9" ht="12.75" customHeight="1" x14ac:dyDescent="0.4">
      <c r="B5" s="237" t="s">
        <v>367</v>
      </c>
      <c r="C5" s="6" t="s">
        <v>7</v>
      </c>
      <c r="D5" s="6" t="s">
        <v>7</v>
      </c>
      <c r="E5" s="6"/>
      <c r="F5" s="192"/>
      <c r="G5" s="676" t="s">
        <v>185</v>
      </c>
      <c r="H5" s="676"/>
      <c r="I5" s="243" t="s">
        <v>270</v>
      </c>
    </row>
    <row r="6" spans="2:9" ht="20.25" customHeight="1" thickBot="1" x14ac:dyDescent="0.45">
      <c r="B6" s="232" t="s">
        <v>14</v>
      </c>
      <c r="C6" s="233" t="s">
        <v>15</v>
      </c>
      <c r="D6" s="233" t="s">
        <v>25</v>
      </c>
      <c r="E6" s="233" t="s">
        <v>16</v>
      </c>
      <c r="F6" s="234" t="s">
        <v>17</v>
      </c>
      <c r="G6" s="246" t="s">
        <v>18</v>
      </c>
      <c r="H6" s="245" t="s">
        <v>19</v>
      </c>
      <c r="I6" s="244" t="s">
        <v>269</v>
      </c>
    </row>
    <row r="7" spans="2:9" ht="15" customHeight="1" x14ac:dyDescent="0.4">
      <c r="B7" s="677" t="s">
        <v>394</v>
      </c>
      <c r="C7" s="678"/>
      <c r="D7" s="679"/>
      <c r="E7" s="73"/>
      <c r="F7" s="73"/>
      <c r="G7" s="105"/>
      <c r="H7" s="208"/>
      <c r="I7" s="147"/>
    </row>
    <row r="8" spans="2:9" x14ac:dyDescent="0.4">
      <c r="B8" s="13"/>
      <c r="C8" s="14"/>
      <c r="D8" s="95"/>
      <c r="E8" s="23"/>
      <c r="F8" s="23"/>
      <c r="G8" s="112"/>
      <c r="H8" s="106"/>
      <c r="I8" s="107"/>
    </row>
    <row r="9" spans="2:9" x14ac:dyDescent="0.4">
      <c r="B9" s="13" t="s">
        <v>20</v>
      </c>
      <c r="C9" s="134" t="str">
        <f>IF(E9&lt;&gt;"","[Data începerii!]","")</f>
        <v>[Data începerii!]</v>
      </c>
      <c r="D9" s="95" t="str">
        <f>IF(F9&lt;&gt;"Legitimat","[Data de terminare!]","")</f>
        <v/>
      </c>
      <c r="E9" s="23" t="s">
        <v>176</v>
      </c>
      <c r="F9" s="23" t="s">
        <v>179</v>
      </c>
      <c r="G9" s="106" t="str">
        <f>IF(E9="achizitie","[Suma totala!]",0)</f>
        <v>[Suma totala!]</v>
      </c>
      <c r="H9" s="106">
        <f>IF(E9="imprumut","[Suma totala!]",0)</f>
        <v>0</v>
      </c>
      <c r="I9" s="107"/>
    </row>
    <row r="10" spans="2:9" x14ac:dyDescent="0.4">
      <c r="B10" s="13" t="s">
        <v>21</v>
      </c>
      <c r="C10" s="134" t="str">
        <f>IF(E10&lt;&gt;"","[Data începerii!]","")</f>
        <v>[Data începerii!]</v>
      </c>
      <c r="D10" s="95" t="str">
        <f>IF(F10&lt;&gt;"Legitimat","[Data de terminare!]","")</f>
        <v>[Data de terminare!]</v>
      </c>
      <c r="E10" s="23" t="s">
        <v>177</v>
      </c>
      <c r="F10" s="23" t="s">
        <v>226</v>
      </c>
      <c r="G10" s="106">
        <f>IF(E10="achizitie","[Suma totala!]",0)</f>
        <v>0</v>
      </c>
      <c r="H10" s="106" t="str">
        <f>IF(E10="imprumut","[Suma totala!]",0)</f>
        <v>[Suma totala!]</v>
      </c>
      <c r="I10" s="107"/>
    </row>
    <row r="11" spans="2:9" x14ac:dyDescent="0.4">
      <c r="B11" s="13" t="s">
        <v>22</v>
      </c>
      <c r="C11" s="134" t="str">
        <f>IF(E11&lt;&gt;"","[Data începerii!]","")</f>
        <v>[Data începerii!]</v>
      </c>
      <c r="D11" s="95" t="str">
        <f>IF(F11&lt;&gt;"Legitimat","[Data de terminare!]","")</f>
        <v>[Data de terminare!]</v>
      </c>
      <c r="E11" s="23" t="s">
        <v>178</v>
      </c>
      <c r="F11" s="23" t="s">
        <v>227</v>
      </c>
      <c r="G11" s="106">
        <f>IF(E11="achizitie","[Suma totala!]",0)</f>
        <v>0</v>
      </c>
      <c r="H11" s="106">
        <f>IF(E11="imprumut","[Suma totala!]",0)</f>
        <v>0</v>
      </c>
      <c r="I11" s="107"/>
    </row>
    <row r="12" spans="2:9" x14ac:dyDescent="0.4">
      <c r="B12" s="13" t="s">
        <v>23</v>
      </c>
      <c r="C12" s="134" t="str">
        <f>IF(E12&lt;&gt;"","[Data începerii!]","")</f>
        <v>[Data începerii!]</v>
      </c>
      <c r="D12" s="95" t="str">
        <f>IF(F12&lt;&gt;"Legitimat","[Data de terminare!]","")</f>
        <v/>
      </c>
      <c r="E12" s="23" t="s">
        <v>178</v>
      </c>
      <c r="F12" s="23" t="s">
        <v>179</v>
      </c>
      <c r="G12" s="106">
        <f>IF(E12="achizitie","[Suma totala!]",0)</f>
        <v>0</v>
      </c>
      <c r="H12" s="106">
        <f>IF(E12="imprumut","[Suma totala!]",0)</f>
        <v>0</v>
      </c>
      <c r="I12" s="107"/>
    </row>
    <row r="13" spans="2:9" x14ac:dyDescent="0.4">
      <c r="B13" s="13" t="s">
        <v>174</v>
      </c>
      <c r="C13" s="134" t="str">
        <f>IF(E13&lt;&gt;"","[Data începerii!]","")</f>
        <v>[Data începerii!]</v>
      </c>
      <c r="D13" s="95" t="str">
        <f>IF(F13&lt;&gt;"Legitimat","[Data de terminare!]","")</f>
        <v/>
      </c>
      <c r="E13" s="23" t="s">
        <v>178</v>
      </c>
      <c r="F13" s="23" t="s">
        <v>179</v>
      </c>
      <c r="G13" s="106">
        <f>IF(E13="achizitie","[Suma totala!]",0)</f>
        <v>0</v>
      </c>
      <c r="H13" s="106">
        <f>IF(E13="imprumut","[Suma totala!]",0)</f>
        <v>0</v>
      </c>
      <c r="I13" s="107"/>
    </row>
    <row r="14" spans="2:9" x14ac:dyDescent="0.4">
      <c r="B14" s="96"/>
      <c r="C14" s="97"/>
      <c r="D14" s="95"/>
      <c r="E14" s="98"/>
      <c r="F14" s="23"/>
      <c r="G14" s="108"/>
      <c r="H14" s="209"/>
      <c r="I14" s="107"/>
    </row>
    <row r="15" spans="2:9" ht="13.5" thickBot="1" x14ac:dyDescent="0.45">
      <c r="B15" s="99" t="s">
        <v>27</v>
      </c>
      <c r="C15" s="100"/>
      <c r="D15" s="101"/>
      <c r="E15" s="100"/>
      <c r="F15" s="102"/>
      <c r="G15" s="109">
        <f>SUM(G8:G14)</f>
        <v>0</v>
      </c>
      <c r="H15" s="210">
        <f>SUM(H8:H14)</f>
        <v>0</v>
      </c>
      <c r="I15" s="214"/>
    </row>
    <row r="16" spans="2:9" ht="14.25" customHeight="1" thickTop="1" x14ac:dyDescent="0.4">
      <c r="B16" s="677" t="s">
        <v>395</v>
      </c>
      <c r="C16" s="678"/>
      <c r="D16" s="679"/>
      <c r="E16" s="73"/>
      <c r="F16" s="73"/>
      <c r="G16" s="111"/>
      <c r="H16" s="211"/>
      <c r="I16" s="213"/>
    </row>
    <row r="17" spans="2:9" ht="10.5" customHeight="1" x14ac:dyDescent="0.4">
      <c r="B17" s="13"/>
      <c r="C17" s="14"/>
      <c r="D17" s="14"/>
      <c r="E17" s="23"/>
      <c r="F17" s="23"/>
      <c r="G17" s="112"/>
      <c r="H17" s="106"/>
      <c r="I17" s="107"/>
    </row>
    <row r="18" spans="2:9" x14ac:dyDescent="0.4">
      <c r="B18" s="13" t="s">
        <v>47</v>
      </c>
      <c r="C18" s="247" t="str">
        <f>IF(E18&lt;&gt;"","[Data începerii]","")</f>
        <v>[Data începerii]</v>
      </c>
      <c r="D18" s="95" t="str">
        <f>IF(F18&lt;&gt;"Legitimat","[Data de terminare!]","")</f>
        <v/>
      </c>
      <c r="E18" s="23" t="s">
        <v>176</v>
      </c>
      <c r="F18" s="23" t="s">
        <v>179</v>
      </c>
      <c r="G18" s="249" t="str">
        <f>IF(E18="achizitie","[Suma totala]",0)</f>
        <v>[Suma totala]</v>
      </c>
      <c r="H18" s="106">
        <f t="shared" ref="H18:H23" si="0">IF(E18="imprumut","[Suma totala!]",0)</f>
        <v>0</v>
      </c>
      <c r="I18" s="107"/>
    </row>
    <row r="19" spans="2:9" x14ac:dyDescent="0.4">
      <c r="B19" s="13" t="s">
        <v>21</v>
      </c>
      <c r="C19" s="247" t="str">
        <f>IF(E19&lt;&gt;"","[Data începerii]","")</f>
        <v>[Data începerii]</v>
      </c>
      <c r="D19" s="248" t="str">
        <f>IF(F19&lt;&gt;"Legitimat","[Data de terminare]","")</f>
        <v>[Data de terminare]</v>
      </c>
      <c r="E19" s="23" t="s">
        <v>177</v>
      </c>
      <c r="F19" s="23" t="s">
        <v>226</v>
      </c>
      <c r="G19" s="106">
        <f t="shared" ref="G19:G23" si="1">IF(E19="achizitie","[Suma totala!]",0)</f>
        <v>0</v>
      </c>
      <c r="H19" s="249" t="str">
        <f>IF(E19="imprumut","[Suma totala]",0)</f>
        <v>[Suma totala]</v>
      </c>
      <c r="I19" s="107"/>
    </row>
    <row r="20" spans="2:9" x14ac:dyDescent="0.4">
      <c r="B20" s="13" t="s">
        <v>50</v>
      </c>
      <c r="C20" s="247" t="str">
        <f>IF(E20&lt;&gt;"",C18,"")</f>
        <v>[Data începerii]</v>
      </c>
      <c r="D20" s="248" t="str">
        <f>IF(F20&lt;&gt;"Legitimat","[Data de terminare]","")</f>
        <v>[Data de terminare]</v>
      </c>
      <c r="E20" s="23" t="s">
        <v>177</v>
      </c>
      <c r="F20" s="23" t="s">
        <v>227</v>
      </c>
      <c r="G20" s="106">
        <f t="shared" si="1"/>
        <v>0</v>
      </c>
      <c r="H20" s="249" t="str">
        <f>IF(E20="imprumut","[Suma totala]",0)</f>
        <v>[Suma totala]</v>
      </c>
      <c r="I20" s="107"/>
    </row>
    <row r="21" spans="2:9" x14ac:dyDescent="0.4">
      <c r="B21" s="13" t="s">
        <v>51</v>
      </c>
      <c r="C21" s="247" t="str">
        <f>IF(E21&lt;&gt;"","[Data începerii]","")</f>
        <v>[Data începerii]</v>
      </c>
      <c r="D21" s="95" t="str">
        <f>IF(F21&lt;&gt;"Legitimat","[Data de terminare!]","")</f>
        <v/>
      </c>
      <c r="E21" s="23" t="s">
        <v>178</v>
      </c>
      <c r="F21" s="23" t="s">
        <v>179</v>
      </c>
      <c r="G21" s="106">
        <f t="shared" si="1"/>
        <v>0</v>
      </c>
      <c r="H21" s="106">
        <f t="shared" si="0"/>
        <v>0</v>
      </c>
      <c r="I21" s="107"/>
    </row>
    <row r="22" spans="2:9" x14ac:dyDescent="0.4">
      <c r="B22" s="13" t="s">
        <v>174</v>
      </c>
      <c r="C22" s="247" t="str">
        <f>IF(E22&lt;&gt;"","[Data începerii]","")</f>
        <v>[Data începerii]</v>
      </c>
      <c r="D22" s="95" t="str">
        <f>IF(F22&lt;&gt;"Legitimat","[Data de terminare!]","")</f>
        <v/>
      </c>
      <c r="E22" s="23" t="s">
        <v>178</v>
      </c>
      <c r="F22" s="23" t="s">
        <v>179</v>
      </c>
      <c r="G22" s="106">
        <f t="shared" si="1"/>
        <v>0</v>
      </c>
      <c r="H22" s="106">
        <f t="shared" si="0"/>
        <v>0</v>
      </c>
      <c r="I22" s="107"/>
    </row>
    <row r="23" spans="2:9" x14ac:dyDescent="0.4">
      <c r="B23" s="13" t="s">
        <v>67</v>
      </c>
      <c r="C23" s="14"/>
      <c r="D23" s="14"/>
      <c r="E23" s="23"/>
      <c r="F23" s="23"/>
      <c r="G23" s="106">
        <f t="shared" si="1"/>
        <v>0</v>
      </c>
      <c r="H23" s="106">
        <f t="shared" si="0"/>
        <v>0</v>
      </c>
      <c r="I23" s="107"/>
    </row>
    <row r="24" spans="2:9" x14ac:dyDescent="0.4">
      <c r="B24" s="103"/>
      <c r="C24" s="104"/>
      <c r="D24" s="104"/>
      <c r="E24" s="23"/>
      <c r="F24" s="23"/>
      <c r="G24" s="112"/>
      <c r="H24" s="106"/>
      <c r="I24" s="107"/>
    </row>
    <row r="25" spans="2:9" ht="13.5" thickBot="1" x14ac:dyDescent="0.45">
      <c r="B25" s="99" t="s">
        <v>28</v>
      </c>
      <c r="C25" s="100"/>
      <c r="D25" s="101"/>
      <c r="E25" s="100"/>
      <c r="F25" s="102"/>
      <c r="G25" s="109">
        <f>SUM(G17:G24)</f>
        <v>0</v>
      </c>
      <c r="H25" s="210">
        <f>SUM(H19:H24)</f>
        <v>0</v>
      </c>
      <c r="I25" s="110"/>
    </row>
    <row r="26" spans="2:9" ht="13.9" thickTop="1" thickBot="1" x14ac:dyDescent="0.45">
      <c r="B26" s="74" t="s">
        <v>396</v>
      </c>
      <c r="C26" s="75"/>
      <c r="D26" s="75"/>
      <c r="E26" s="76"/>
      <c r="F26" s="76"/>
      <c r="G26" s="114">
        <f>+G25+G15</f>
        <v>0</v>
      </c>
      <c r="H26" s="212">
        <f>+H25+H15</f>
        <v>0</v>
      </c>
      <c r="I26" s="115"/>
    </row>
    <row r="27" spans="2:9" x14ac:dyDescent="0.4">
      <c r="B27" s="681" t="s">
        <v>455</v>
      </c>
      <c r="C27" s="682"/>
      <c r="D27" s="683"/>
      <c r="E27" s="73"/>
      <c r="F27" s="73"/>
      <c r="G27" s="111"/>
      <c r="H27" s="211"/>
      <c r="I27" s="213"/>
    </row>
    <row r="28" spans="2:9" x14ac:dyDescent="0.4">
      <c r="B28" s="13"/>
      <c r="C28" s="14"/>
      <c r="D28" s="14"/>
      <c r="E28" s="23"/>
      <c r="F28" s="23"/>
      <c r="G28" s="112"/>
      <c r="H28" s="106"/>
      <c r="I28" s="107"/>
    </row>
    <row r="29" spans="2:9" x14ac:dyDescent="0.4">
      <c r="B29" s="13" t="s">
        <v>47</v>
      </c>
      <c r="C29" s="247" t="str">
        <f>IF(E29&lt;&gt;"","[Data începerii]","")</f>
        <v>[Data începerii]</v>
      </c>
      <c r="D29" s="95" t="str">
        <f>IF(F29&lt;&gt;"Legitimat","[Data de terminare!]","")</f>
        <v>[Data de terminare!]</v>
      </c>
      <c r="E29" s="23" t="s">
        <v>176</v>
      </c>
      <c r="F29" s="23"/>
      <c r="G29" s="249"/>
      <c r="H29" s="106"/>
      <c r="I29" s="107"/>
    </row>
    <row r="30" spans="2:9" x14ac:dyDescent="0.4">
      <c r="B30" s="13" t="s">
        <v>21</v>
      </c>
      <c r="C30" s="247" t="str">
        <f>IF(E30&lt;&gt;"","[Data începerii]","")</f>
        <v>[Data începerii]</v>
      </c>
      <c r="D30" s="248" t="str">
        <f>IF(F30&lt;&gt;"Legitimat","[Data de terminare]","")</f>
        <v>[Data de terminare]</v>
      </c>
      <c r="E30" s="23" t="s">
        <v>177</v>
      </c>
      <c r="F30" s="23"/>
      <c r="G30" s="106"/>
      <c r="H30" s="249"/>
      <c r="I30" s="107"/>
    </row>
    <row r="31" spans="2:9" x14ac:dyDescent="0.4">
      <c r="B31" s="13" t="s">
        <v>50</v>
      </c>
      <c r="C31" s="247" t="str">
        <f>IF(E31&lt;&gt;"",C29,"")</f>
        <v>[Data începerii]</v>
      </c>
      <c r="D31" s="248" t="str">
        <f>IF(F31&lt;&gt;"Legitimat","[Data de terminare]","")</f>
        <v>[Data de terminare]</v>
      </c>
      <c r="E31" s="23" t="s">
        <v>177</v>
      </c>
      <c r="F31" s="23"/>
      <c r="G31" s="106"/>
      <c r="H31" s="249"/>
      <c r="I31" s="107"/>
    </row>
    <row r="32" spans="2:9" x14ac:dyDescent="0.4">
      <c r="B32" s="13" t="s">
        <v>51</v>
      </c>
      <c r="C32" s="247" t="str">
        <f>IF(E32&lt;&gt;"","[Data începerii]","")</f>
        <v>[Data începerii]</v>
      </c>
      <c r="D32" s="95" t="str">
        <f>IF(F32&lt;&gt;"Legitimat","[Data de terminare!]","")</f>
        <v>[Data de terminare!]</v>
      </c>
      <c r="E32" s="23" t="s">
        <v>178</v>
      </c>
      <c r="F32" s="23"/>
      <c r="G32" s="106"/>
      <c r="H32" s="106"/>
      <c r="I32" s="107"/>
    </row>
    <row r="33" spans="1:13" x14ac:dyDescent="0.4">
      <c r="B33" s="13" t="s">
        <v>174</v>
      </c>
      <c r="C33" s="247" t="str">
        <f>IF(E33&lt;&gt;"","[Data începerii]","")</f>
        <v>[Data începerii]</v>
      </c>
      <c r="D33" s="95" t="str">
        <f>IF(F33&lt;&gt;"Legitimat","[Data de terminare!]","")</f>
        <v>[Data de terminare!]</v>
      </c>
      <c r="E33" s="23" t="s">
        <v>178</v>
      </c>
      <c r="F33" s="23"/>
      <c r="G33" s="106"/>
      <c r="H33" s="106"/>
      <c r="I33" s="107"/>
    </row>
    <row r="34" spans="1:13" x14ac:dyDescent="0.4">
      <c r="B34" s="13" t="s">
        <v>67</v>
      </c>
      <c r="C34" s="14"/>
      <c r="D34" s="14"/>
      <c r="E34" s="23"/>
      <c r="F34" s="23"/>
      <c r="G34" s="106"/>
      <c r="H34" s="106"/>
      <c r="I34" s="107"/>
    </row>
    <row r="35" spans="1:13" x14ac:dyDescent="0.4">
      <c r="B35" s="103"/>
      <c r="C35" s="104"/>
      <c r="D35" s="104"/>
      <c r="E35" s="23"/>
      <c r="F35" s="23"/>
      <c r="G35" s="112"/>
      <c r="H35" s="106"/>
      <c r="I35" s="107"/>
    </row>
    <row r="36" spans="1:13" ht="13.5" thickBot="1" x14ac:dyDescent="0.45">
      <c r="B36" s="99" t="s">
        <v>129</v>
      </c>
      <c r="C36" s="100"/>
      <c r="D36" s="101"/>
      <c r="E36" s="100"/>
      <c r="F36" s="102"/>
      <c r="G36" s="109"/>
      <c r="H36" s="210"/>
      <c r="I36" s="110"/>
    </row>
    <row r="37" spans="1:13" ht="13.9" thickTop="1" thickBot="1" x14ac:dyDescent="0.45">
      <c r="B37" s="74" t="s">
        <v>397</v>
      </c>
      <c r="C37" s="75"/>
      <c r="D37" s="75"/>
      <c r="E37" s="76"/>
      <c r="F37" s="76"/>
      <c r="G37" s="114"/>
      <c r="H37" s="114"/>
      <c r="I37" s="115"/>
    </row>
    <row r="38" spans="1:13" x14ac:dyDescent="0.4">
      <c r="G38" s="113"/>
      <c r="H38" s="113"/>
    </row>
    <row r="39" spans="1:13" x14ac:dyDescent="0.4">
      <c r="G39" s="113"/>
      <c r="H39" s="113"/>
    </row>
    <row r="40" spans="1:13" x14ac:dyDescent="0.4">
      <c r="A40" s="19">
        <f>+G26-'57_Achizitii'!G25-'57_Achizitii'!F25</f>
        <v>-200000</v>
      </c>
      <c r="B40" s="72" t="s">
        <v>33</v>
      </c>
      <c r="C40" s="680" t="s">
        <v>371</v>
      </c>
      <c r="D40" s="680"/>
      <c r="E40" s="680"/>
      <c r="F40" s="680"/>
      <c r="G40" s="680"/>
      <c r="H40" s="680"/>
      <c r="I40" s="680"/>
      <c r="J40" s="680"/>
      <c r="K40" s="680"/>
      <c r="L40" s="680"/>
    </row>
    <row r="41" spans="1:13" x14ac:dyDescent="0.4">
      <c r="A41" s="364"/>
      <c r="B41" s="91"/>
      <c r="C41" s="91"/>
      <c r="D41" s="91"/>
      <c r="E41" s="91"/>
      <c r="F41" s="91"/>
      <c r="G41" s="91"/>
      <c r="H41" s="91"/>
      <c r="I41" s="91"/>
      <c r="J41" s="91"/>
      <c r="K41" s="91"/>
      <c r="L41" s="91"/>
      <c r="M41" s="91"/>
    </row>
    <row r="42" spans="1:13" ht="12.75" customHeight="1" x14ac:dyDescent="0.4">
      <c r="B42" s="3" t="s">
        <v>36</v>
      </c>
      <c r="C42" s="3"/>
      <c r="D42" s="3"/>
    </row>
    <row r="43" spans="1:13" ht="12.75" customHeight="1" x14ac:dyDescent="0.4">
      <c r="B43" s="3" t="s">
        <v>260</v>
      </c>
      <c r="C43" s="3"/>
      <c r="D43" s="3"/>
    </row>
    <row r="44" spans="1:13" x14ac:dyDescent="0.4">
      <c r="B44" s="675"/>
      <c r="C44" s="675"/>
      <c r="D44" s="675"/>
    </row>
    <row r="45" spans="1:13" x14ac:dyDescent="0.4">
      <c r="B45" s="675" t="s">
        <v>37</v>
      </c>
      <c r="C45" s="675"/>
    </row>
    <row r="46" spans="1:13" x14ac:dyDescent="0.4">
      <c r="B46" s="3" t="s">
        <v>38</v>
      </c>
      <c r="C46" s="3"/>
    </row>
  </sheetData>
  <mergeCells count="8">
    <mergeCell ref="B3:I3"/>
    <mergeCell ref="B44:D44"/>
    <mergeCell ref="B45:C45"/>
    <mergeCell ref="G5:H5"/>
    <mergeCell ref="B7:D7"/>
    <mergeCell ref="B16:D16"/>
    <mergeCell ref="C40:L40"/>
    <mergeCell ref="B27:D27"/>
  </mergeCells>
  <conditionalFormatting sqref="C9:C13">
    <cfRule type="containsText" dxfId="14" priority="34" stopIfTrue="1" operator="containsText" text="[Data începerii!]">
      <formula>NOT(ISERROR(SEARCH("[Data începerii!]",C9)))</formula>
    </cfRule>
  </conditionalFormatting>
  <conditionalFormatting sqref="C18:C22">
    <cfRule type="containsText" dxfId="13" priority="42" stopIfTrue="1" operator="containsText" text="[Data începerii!]">
      <formula>NOT(ISERROR(SEARCH("[Data începerii!]",C18)))</formula>
    </cfRule>
  </conditionalFormatting>
  <conditionalFormatting sqref="C29:C33">
    <cfRule type="containsText" dxfId="12" priority="28" stopIfTrue="1" operator="containsText" text="[Data începerii!]">
      <formula>NOT(ISERROR(SEARCH("[Data începerii!]",C29)))</formula>
    </cfRule>
  </conditionalFormatting>
  <conditionalFormatting sqref="C9:D13">
    <cfRule type="containsText" dxfId="11" priority="35" stopIfTrue="1" operator="containsText" text="[Data de terminare!]">
      <formula>NOT(ISERROR(SEARCH("[Data de terminare!]",C9)))</formula>
    </cfRule>
  </conditionalFormatting>
  <conditionalFormatting sqref="C18:D22">
    <cfRule type="containsText" dxfId="10" priority="43" stopIfTrue="1" operator="containsText" text="[Data de terminare!]">
      <formula>NOT(ISERROR(SEARCH("[Data de terminare!]",C18)))</formula>
    </cfRule>
  </conditionalFormatting>
  <conditionalFormatting sqref="C29:D33">
    <cfRule type="containsText" dxfId="9" priority="29" stopIfTrue="1" operator="containsText" text="[Data de terminare!]">
      <formula>NOT(ISERROR(SEARCH("[Data de terminare!]",C29)))</formula>
    </cfRule>
  </conditionalFormatting>
  <conditionalFormatting sqref="G9:I13">
    <cfRule type="containsText" dxfId="8" priority="37" stopIfTrue="1" operator="containsText" text="[Suma totala!]">
      <formula>NOT(ISERROR(SEARCH("[Suma totala!]",G9)))</formula>
    </cfRule>
  </conditionalFormatting>
  <conditionalFormatting sqref="G18:I23">
    <cfRule type="containsText" dxfId="7" priority="36" stopIfTrue="1" operator="containsText" text="[Suma totala!]">
      <formula>NOT(ISERROR(SEARCH("[Suma totala!]",G18)))</formula>
    </cfRule>
  </conditionalFormatting>
  <conditionalFormatting sqref="G29:I34">
    <cfRule type="containsText" dxfId="6" priority="27" stopIfTrue="1" operator="containsText" text="[Suma totala!]">
      <formula>NOT(ISERROR(SEARCH("[Suma totala!]",G29)))</formula>
    </cfRule>
  </conditionalFormatting>
  <dataValidations count="3">
    <dataValidation type="list" allowBlank="1" showInputMessage="1" showErrorMessage="1" sqref="E9:E13 E18:E24 E29:E35" xr:uid="{00000000-0002-0000-0300-000000000000}">
      <formula1>"Achizitie,Imprumut,Fara costuri"</formula1>
    </dataValidation>
    <dataValidation type="list" allowBlank="1" showInputMessage="1" showErrorMessage="1" sqref="F25 F15 F17 F36 F28" xr:uid="{00000000-0002-0000-0300-000001000000}">
      <formula1>"Legitimat,Contract incheiat"</formula1>
    </dataValidation>
    <dataValidation type="list" allowBlank="1" showInputMessage="1" showErrorMessage="1" sqref="F9:F14 F18:F24 F29:F35"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9"/>
  <sheetViews>
    <sheetView zoomScale="75" zoomScaleNormal="75" workbookViewId="0">
      <pane xSplit="2" ySplit="6" topLeftCell="C7" activePane="bottomRight" state="frozen"/>
      <selection activeCell="C33" sqref="C33:S33"/>
      <selection pane="topRight" activeCell="C33" sqref="C33:S33"/>
      <selection pane="bottomLeft" activeCell="C33" sqref="C33:S33"/>
      <selection pane="bottomRight" activeCell="C33" sqref="C33:S33"/>
    </sheetView>
  </sheetViews>
  <sheetFormatPr defaultColWidth="9.140625" defaultRowHeight="13.15" x14ac:dyDescent="0.4"/>
  <cols>
    <col min="1" max="1" width="8.7109375" style="2" customWidth="1"/>
    <col min="2" max="2" width="17.140625" style="2" customWidth="1"/>
    <col min="3" max="3" width="11.42578125" style="2" bestFit="1" customWidth="1"/>
    <col min="4" max="4" width="10.85546875" style="2" customWidth="1"/>
    <col min="5" max="5" width="11.28515625" style="2" customWidth="1"/>
    <col min="6" max="6" width="12.5703125" style="2" customWidth="1"/>
    <col min="7" max="7" width="10.85546875" style="2" customWidth="1"/>
    <col min="8" max="8" width="11.28515625" style="2" customWidth="1"/>
    <col min="9" max="9" width="13" style="2" customWidth="1"/>
    <col min="10" max="10" width="12" style="2" customWidth="1"/>
    <col min="11" max="11" width="12.28515625" style="2" customWidth="1"/>
    <col min="12" max="12" width="10.28515625" style="2" customWidth="1"/>
    <col min="13" max="13" width="13.140625" style="2" customWidth="1"/>
    <col min="14" max="14" width="12.5703125" style="2" customWidth="1"/>
    <col min="15" max="15" width="12.7109375" style="2" customWidth="1"/>
    <col min="16" max="16" width="11.5703125" style="2" customWidth="1"/>
    <col min="17" max="17" width="11.5703125" style="215" customWidth="1"/>
    <col min="18" max="18" width="14.5703125" style="223" customWidth="1"/>
    <col min="19" max="19" width="17.42578125" style="2" customWidth="1"/>
    <col min="20" max="16384" width="9.140625" style="2"/>
  </cols>
  <sheetData>
    <row r="1" spans="2:19" ht="15.75" x14ac:dyDescent="0.5">
      <c r="B1" s="46" t="s">
        <v>339</v>
      </c>
    </row>
    <row r="2" spans="2:19" ht="13.5" thickBot="1" x14ac:dyDescent="0.45">
      <c r="F2" s="696">
        <v>2022</v>
      </c>
      <c r="G2" s="696"/>
      <c r="H2" s="696"/>
      <c r="I2" s="696"/>
      <c r="J2" s="696"/>
      <c r="K2" s="696"/>
      <c r="L2" s="696"/>
      <c r="M2" s="696"/>
      <c r="N2" s="696"/>
      <c r="O2" s="696"/>
      <c r="P2" s="696"/>
      <c r="Q2" s="696"/>
      <c r="R2" s="696"/>
      <c r="S2" s="696"/>
    </row>
    <row r="3" spans="2:19" ht="16.5" customHeight="1" x14ac:dyDescent="0.4">
      <c r="B3" s="693" t="s">
        <v>362</v>
      </c>
      <c r="C3" s="694"/>
      <c r="D3" s="694"/>
      <c r="E3" s="695"/>
      <c r="F3" s="697" t="s">
        <v>1</v>
      </c>
      <c r="G3" s="698"/>
      <c r="H3" s="698"/>
      <c r="I3" s="699"/>
      <c r="J3" s="693" t="s">
        <v>2</v>
      </c>
      <c r="K3" s="694"/>
      <c r="L3" s="694"/>
      <c r="M3" s="695"/>
      <c r="N3" s="693" t="s">
        <v>3</v>
      </c>
      <c r="O3" s="695"/>
      <c r="P3" s="693" t="s">
        <v>4</v>
      </c>
      <c r="Q3" s="694"/>
      <c r="R3" s="694"/>
      <c r="S3" s="695"/>
    </row>
    <row r="4" spans="2:19" ht="38.25" customHeight="1" x14ac:dyDescent="0.4">
      <c r="B4" s="237" t="s">
        <v>359</v>
      </c>
      <c r="C4" s="238" t="s">
        <v>363</v>
      </c>
      <c r="D4" s="240" t="s">
        <v>6</v>
      </c>
      <c r="E4" s="239" t="s">
        <v>8</v>
      </c>
      <c r="F4" s="686" t="s">
        <v>9</v>
      </c>
      <c r="G4" s="676" t="s">
        <v>398</v>
      </c>
      <c r="H4" s="676" t="s">
        <v>399</v>
      </c>
      <c r="I4" s="690" t="s">
        <v>10</v>
      </c>
      <c r="J4" s="686" t="s">
        <v>9</v>
      </c>
      <c r="K4" s="6" t="s">
        <v>377</v>
      </c>
      <c r="L4" s="688" t="s">
        <v>12</v>
      </c>
      <c r="M4" s="690" t="s">
        <v>10</v>
      </c>
      <c r="N4" s="686" t="s">
        <v>9</v>
      </c>
      <c r="O4" s="687" t="s">
        <v>10</v>
      </c>
      <c r="P4" s="686" t="s">
        <v>13</v>
      </c>
      <c r="Q4" s="691" t="s">
        <v>273</v>
      </c>
      <c r="R4" s="684" t="s">
        <v>365</v>
      </c>
      <c r="S4" s="193" t="s">
        <v>31</v>
      </c>
    </row>
    <row r="5" spans="2:19" ht="26.25" x14ac:dyDescent="0.4">
      <c r="B5" s="5"/>
      <c r="C5" s="20"/>
      <c r="D5" s="687" t="s">
        <v>7</v>
      </c>
      <c r="E5" s="706"/>
      <c r="F5" s="686"/>
      <c r="G5" s="676"/>
      <c r="H5" s="676"/>
      <c r="I5" s="690"/>
      <c r="J5" s="686"/>
      <c r="K5" s="6" t="s">
        <v>11</v>
      </c>
      <c r="L5" s="689"/>
      <c r="M5" s="690"/>
      <c r="N5" s="686"/>
      <c r="O5" s="687"/>
      <c r="P5" s="686"/>
      <c r="Q5" s="692"/>
      <c r="R5" s="685"/>
      <c r="S5" s="193" t="s">
        <v>30</v>
      </c>
    </row>
    <row r="6" spans="2:19" ht="26.65" thickBot="1" x14ac:dyDescent="0.45">
      <c r="B6" s="7"/>
      <c r="C6" s="21"/>
      <c r="D6" s="8"/>
      <c r="E6" s="9"/>
      <c r="F6" s="10" t="s">
        <v>14</v>
      </c>
      <c r="G6" s="11" t="s">
        <v>15</v>
      </c>
      <c r="H6" s="11" t="s">
        <v>25</v>
      </c>
      <c r="I6" s="12" t="s">
        <v>26</v>
      </c>
      <c r="J6" s="10" t="s">
        <v>17</v>
      </c>
      <c r="K6" s="11" t="s">
        <v>18</v>
      </c>
      <c r="L6" s="11" t="s">
        <v>19</v>
      </c>
      <c r="M6" s="12" t="s">
        <v>197</v>
      </c>
      <c r="N6" s="10" t="s">
        <v>198</v>
      </c>
      <c r="O6" s="25" t="s">
        <v>199</v>
      </c>
      <c r="P6" s="10" t="s">
        <v>200</v>
      </c>
      <c r="Q6" s="216" t="s">
        <v>252</v>
      </c>
      <c r="R6" s="190" t="s">
        <v>271</v>
      </c>
      <c r="S6" s="12" t="s">
        <v>272</v>
      </c>
    </row>
    <row r="7" spans="2:19" ht="15" customHeight="1" x14ac:dyDescent="0.4">
      <c r="B7" s="704" t="s">
        <v>400</v>
      </c>
      <c r="C7" s="705"/>
      <c r="D7" s="705"/>
      <c r="E7" s="705"/>
      <c r="F7" s="68"/>
      <c r="G7" s="69"/>
      <c r="H7" s="69"/>
      <c r="I7" s="70"/>
      <c r="J7" s="68"/>
      <c r="K7" s="69"/>
      <c r="L7" s="69"/>
      <c r="M7" s="70"/>
      <c r="N7" s="68"/>
      <c r="O7" s="71"/>
      <c r="P7" s="68"/>
      <c r="Q7" s="152"/>
      <c r="R7" s="224"/>
      <c r="S7" s="70"/>
    </row>
    <row r="8" spans="2:19" x14ac:dyDescent="0.4">
      <c r="B8" s="13"/>
      <c r="C8" s="22"/>
      <c r="D8" s="14"/>
      <c r="E8" s="15"/>
      <c r="F8" s="16"/>
      <c r="G8" s="17"/>
      <c r="H8" s="17"/>
      <c r="I8" s="18"/>
      <c r="J8" s="16"/>
      <c r="K8" s="17"/>
      <c r="L8" s="17"/>
      <c r="M8" s="18"/>
      <c r="N8" s="16"/>
      <c r="O8" s="26"/>
      <c r="P8" s="16"/>
      <c r="Q8" s="217"/>
      <c r="R8" s="225"/>
      <c r="S8" s="18"/>
    </row>
    <row r="9" spans="2:19" x14ac:dyDescent="0.4">
      <c r="B9" s="116" t="s">
        <v>20</v>
      </c>
      <c r="C9" s="117"/>
      <c r="D9" s="17"/>
      <c r="E9" s="26"/>
      <c r="F9" s="16">
        <v>100000</v>
      </c>
      <c r="G9" s="17"/>
      <c r="H9" s="17">
        <v>100000</v>
      </c>
      <c r="I9" s="18">
        <f>+F9+G9-H9</f>
        <v>0</v>
      </c>
      <c r="J9" s="16">
        <v>20000</v>
      </c>
      <c r="K9" s="17">
        <v>20000</v>
      </c>
      <c r="L9" s="17">
        <v>40000</v>
      </c>
      <c r="M9" s="18">
        <f>+J9+K9-L9</f>
        <v>0</v>
      </c>
      <c r="N9" s="16">
        <f>+F9-J9</f>
        <v>80000</v>
      </c>
      <c r="O9" s="26">
        <f>+I9-M9</f>
        <v>0</v>
      </c>
      <c r="P9" s="16">
        <v>120000</v>
      </c>
      <c r="Q9" s="217">
        <f>0.2*P9</f>
        <v>24000</v>
      </c>
      <c r="R9" s="225">
        <v>15000</v>
      </c>
      <c r="S9" s="18">
        <f>+P9-Q9-R9-(H9-L9)</f>
        <v>21000</v>
      </c>
    </row>
    <row r="10" spans="2:19" x14ac:dyDescent="0.4">
      <c r="B10" s="116" t="s">
        <v>21</v>
      </c>
      <c r="C10" s="117"/>
      <c r="D10" s="17"/>
      <c r="E10" s="26"/>
      <c r="F10" s="16"/>
      <c r="G10" s="17"/>
      <c r="H10" s="17"/>
      <c r="I10" s="18">
        <f>+F10+G10-H10</f>
        <v>0</v>
      </c>
      <c r="J10" s="16"/>
      <c r="K10" s="17"/>
      <c r="L10" s="17"/>
      <c r="M10" s="18">
        <f>+J10+K10-L10</f>
        <v>0</v>
      </c>
      <c r="N10" s="16">
        <f>+F10-J10</f>
        <v>0</v>
      </c>
      <c r="O10" s="26">
        <f>+I10-M10</f>
        <v>0</v>
      </c>
      <c r="P10" s="16">
        <v>0</v>
      </c>
      <c r="Q10" s="217"/>
      <c r="R10" s="225"/>
      <c r="S10" s="18">
        <f t="shared" ref="S10:S13" si="0">+P10-Q10-R10-(H10-L10)</f>
        <v>0</v>
      </c>
    </row>
    <row r="11" spans="2:19" x14ac:dyDescent="0.4">
      <c r="B11" s="116" t="s">
        <v>22</v>
      </c>
      <c r="C11" s="117"/>
      <c r="D11" s="17"/>
      <c r="E11" s="26"/>
      <c r="F11" s="16"/>
      <c r="G11" s="17"/>
      <c r="H11" s="17"/>
      <c r="I11" s="18">
        <f>+F11+G11-H11</f>
        <v>0</v>
      </c>
      <c r="J11" s="16"/>
      <c r="K11" s="17"/>
      <c r="L11" s="17"/>
      <c r="M11" s="18">
        <f>+J11+K11-L11</f>
        <v>0</v>
      </c>
      <c r="N11" s="16">
        <f>+F11-J11</f>
        <v>0</v>
      </c>
      <c r="O11" s="26">
        <f>+I11-M11</f>
        <v>0</v>
      </c>
      <c r="P11" s="16">
        <v>0</v>
      </c>
      <c r="Q11" s="217"/>
      <c r="R11" s="225"/>
      <c r="S11" s="18">
        <f t="shared" si="0"/>
        <v>0</v>
      </c>
    </row>
    <row r="12" spans="2:19" x14ac:dyDescent="0.4">
      <c r="B12" s="116" t="s">
        <v>23</v>
      </c>
      <c r="C12" s="117"/>
      <c r="D12" s="17"/>
      <c r="E12" s="26"/>
      <c r="F12" s="16"/>
      <c r="G12" s="17"/>
      <c r="H12" s="17"/>
      <c r="I12" s="18">
        <f>+F12+G12-H12</f>
        <v>0</v>
      </c>
      <c r="J12" s="16"/>
      <c r="K12" s="17"/>
      <c r="L12" s="17"/>
      <c r="M12" s="18">
        <f>+J12+K12-L12</f>
        <v>0</v>
      </c>
      <c r="N12" s="16">
        <f>+F12-J12</f>
        <v>0</v>
      </c>
      <c r="O12" s="26">
        <f>+I12-M12</f>
        <v>0</v>
      </c>
      <c r="P12" s="16">
        <v>0</v>
      </c>
      <c r="Q12" s="217"/>
      <c r="R12" s="225"/>
      <c r="S12" s="18">
        <f t="shared" si="0"/>
        <v>0</v>
      </c>
    </row>
    <row r="13" spans="2:19" x14ac:dyDescent="0.4">
      <c r="B13" s="116" t="s">
        <v>174</v>
      </c>
      <c r="C13" s="117"/>
      <c r="D13" s="17"/>
      <c r="E13" s="26"/>
      <c r="F13" s="16"/>
      <c r="G13" s="17"/>
      <c r="H13" s="17"/>
      <c r="I13" s="18">
        <f t="shared" ref="I13:I23" si="1">+F13+G13-H13</f>
        <v>0</v>
      </c>
      <c r="J13" s="16"/>
      <c r="K13" s="17"/>
      <c r="L13" s="17"/>
      <c r="M13" s="18">
        <f>+J13+K13-L13</f>
        <v>0</v>
      </c>
      <c r="N13" s="16">
        <f t="shared" ref="N13:N23" si="2">+F13-J13</f>
        <v>0</v>
      </c>
      <c r="O13" s="26">
        <f>+I13-M13</f>
        <v>0</v>
      </c>
      <c r="P13" s="16">
        <v>0</v>
      </c>
      <c r="Q13" s="217"/>
      <c r="R13" s="225"/>
      <c r="S13" s="18">
        <f t="shared" si="0"/>
        <v>0</v>
      </c>
    </row>
    <row r="14" spans="2:19" ht="13.5" thickBot="1" x14ac:dyDescent="0.45">
      <c r="B14" s="116" t="s">
        <v>67</v>
      </c>
      <c r="C14" s="117"/>
      <c r="D14" s="17"/>
      <c r="E14" s="26"/>
      <c r="F14" s="16"/>
      <c r="G14" s="17"/>
      <c r="H14" s="17"/>
      <c r="I14" s="18"/>
      <c r="J14" s="16"/>
      <c r="K14" s="17"/>
      <c r="L14" s="17"/>
      <c r="M14" s="18"/>
      <c r="N14" s="16"/>
      <c r="O14" s="26"/>
      <c r="P14" s="16"/>
      <c r="Q14" s="217"/>
      <c r="R14" s="225"/>
      <c r="S14" s="18"/>
    </row>
    <row r="15" spans="2:19" s="67" customFormat="1" ht="13.5" thickBot="1" x14ac:dyDescent="0.45">
      <c r="B15" s="118" t="s">
        <v>27</v>
      </c>
      <c r="C15" s="119"/>
      <c r="D15" s="120"/>
      <c r="E15" s="121"/>
      <c r="F15" s="118">
        <f t="shared" ref="F15:S15" si="3">SUM(F9:F14)</f>
        <v>100000</v>
      </c>
      <c r="G15" s="120">
        <f t="shared" si="3"/>
        <v>0</v>
      </c>
      <c r="H15" s="120">
        <f t="shared" si="3"/>
        <v>100000</v>
      </c>
      <c r="I15" s="122">
        <f t="shared" si="3"/>
        <v>0</v>
      </c>
      <c r="J15" s="118">
        <f t="shared" si="3"/>
        <v>20000</v>
      </c>
      <c r="K15" s="120">
        <f t="shared" si="3"/>
        <v>20000</v>
      </c>
      <c r="L15" s="120">
        <f t="shared" si="3"/>
        <v>40000</v>
      </c>
      <c r="M15" s="122">
        <f t="shared" si="3"/>
        <v>0</v>
      </c>
      <c r="N15" s="118">
        <f t="shared" si="3"/>
        <v>80000</v>
      </c>
      <c r="O15" s="121">
        <f t="shared" si="3"/>
        <v>0</v>
      </c>
      <c r="P15" s="118">
        <f t="shared" si="3"/>
        <v>120000</v>
      </c>
      <c r="Q15" s="218">
        <f>SUM(Q9:Q13)</f>
        <v>24000</v>
      </c>
      <c r="R15" s="226"/>
      <c r="S15" s="122">
        <f t="shared" si="3"/>
        <v>21000</v>
      </c>
    </row>
    <row r="16" spans="2:19" ht="25.5" customHeight="1" x14ac:dyDescent="0.4">
      <c r="B16" s="702" t="s">
        <v>401</v>
      </c>
      <c r="C16" s="703"/>
      <c r="D16" s="703"/>
      <c r="E16" s="703"/>
      <c r="F16" s="123"/>
      <c r="G16" s="124"/>
      <c r="H16" s="124"/>
      <c r="I16" s="125"/>
      <c r="J16" s="123"/>
      <c r="K16" s="124"/>
      <c r="L16" s="124"/>
      <c r="M16" s="125"/>
      <c r="N16" s="123"/>
      <c r="O16" s="126"/>
      <c r="P16" s="123"/>
      <c r="Q16" s="219"/>
      <c r="R16" s="227"/>
      <c r="S16" s="125"/>
    </row>
    <row r="17" spans="2:19" ht="10.5" customHeight="1" x14ac:dyDescent="0.4">
      <c r="B17" s="116"/>
      <c r="C17" s="117"/>
      <c r="D17" s="17"/>
      <c r="E17" s="26"/>
      <c r="F17" s="16"/>
      <c r="G17" s="17"/>
      <c r="H17" s="17"/>
      <c r="I17" s="18"/>
      <c r="J17" s="16"/>
      <c r="K17" s="17"/>
      <c r="L17" s="17"/>
      <c r="M17" s="18"/>
      <c r="N17" s="16"/>
      <c r="O17" s="26"/>
      <c r="P17" s="16"/>
      <c r="Q17" s="217"/>
      <c r="R17" s="225"/>
      <c r="S17" s="18"/>
    </row>
    <row r="18" spans="2:19" x14ac:dyDescent="0.4">
      <c r="B18" s="116" t="s">
        <v>47</v>
      </c>
      <c r="C18" s="117"/>
      <c r="D18" s="17"/>
      <c r="E18" s="26"/>
      <c r="F18" s="16">
        <v>0</v>
      </c>
      <c r="G18" s="17"/>
      <c r="H18" s="17"/>
      <c r="I18" s="18">
        <f t="shared" si="1"/>
        <v>0</v>
      </c>
      <c r="J18" s="16"/>
      <c r="K18" s="17">
        <v>0</v>
      </c>
      <c r="L18" s="17"/>
      <c r="M18" s="18">
        <f t="shared" ref="M18:M23" si="4">+J18+K18-L18</f>
        <v>0</v>
      </c>
      <c r="N18" s="16">
        <f t="shared" si="2"/>
        <v>0</v>
      </c>
      <c r="O18" s="26">
        <f t="shared" ref="O18:O23" si="5">+I18-M18</f>
        <v>0</v>
      </c>
      <c r="P18" s="16">
        <v>0</v>
      </c>
      <c r="Q18" s="217"/>
      <c r="R18" s="225"/>
      <c r="S18" s="18">
        <v>0</v>
      </c>
    </row>
    <row r="19" spans="2:19" s="215" customFormat="1" x14ac:dyDescent="0.4">
      <c r="B19" s="258" t="s">
        <v>21</v>
      </c>
      <c r="C19" s="259"/>
      <c r="D19" s="217"/>
      <c r="E19" s="260"/>
      <c r="F19" s="261"/>
      <c r="G19" s="217">
        <v>100000</v>
      </c>
      <c r="H19" s="217"/>
      <c r="I19" s="262">
        <f t="shared" si="1"/>
        <v>100000</v>
      </c>
      <c r="J19" s="261"/>
      <c r="K19" s="217">
        <v>20000</v>
      </c>
      <c r="L19" s="217"/>
      <c r="M19" s="262">
        <f t="shared" si="4"/>
        <v>20000</v>
      </c>
      <c r="N19" s="261">
        <f t="shared" si="2"/>
        <v>0</v>
      </c>
      <c r="O19" s="260">
        <f t="shared" si="5"/>
        <v>80000</v>
      </c>
      <c r="P19" s="261">
        <v>0</v>
      </c>
      <c r="Q19" s="217"/>
      <c r="R19" s="263"/>
      <c r="S19" s="262">
        <v>0</v>
      </c>
    </row>
    <row r="20" spans="2:19" x14ac:dyDescent="0.4">
      <c r="B20" s="116" t="s">
        <v>50</v>
      </c>
      <c r="C20" s="117"/>
      <c r="D20" s="17"/>
      <c r="E20" s="26"/>
      <c r="F20" s="16"/>
      <c r="G20" s="17"/>
      <c r="H20" s="17"/>
      <c r="I20" s="18">
        <f t="shared" si="1"/>
        <v>0</v>
      </c>
      <c r="J20" s="16"/>
      <c r="K20" s="17"/>
      <c r="L20" s="17"/>
      <c r="M20" s="18">
        <f t="shared" si="4"/>
        <v>0</v>
      </c>
      <c r="N20" s="16">
        <f t="shared" si="2"/>
        <v>0</v>
      </c>
      <c r="O20" s="26">
        <f t="shared" si="5"/>
        <v>0</v>
      </c>
      <c r="P20" s="16">
        <v>0</v>
      </c>
      <c r="Q20" s="217"/>
      <c r="R20" s="225"/>
      <c r="S20" s="18">
        <v>0</v>
      </c>
    </row>
    <row r="21" spans="2:19" x14ac:dyDescent="0.4">
      <c r="B21" s="116" t="s">
        <v>51</v>
      </c>
      <c r="C21" s="117"/>
      <c r="D21" s="17"/>
      <c r="E21" s="26"/>
      <c r="F21" s="16"/>
      <c r="G21" s="17"/>
      <c r="H21" s="17"/>
      <c r="I21" s="18">
        <f t="shared" si="1"/>
        <v>0</v>
      </c>
      <c r="J21" s="16"/>
      <c r="K21" s="17"/>
      <c r="L21" s="17"/>
      <c r="M21" s="18">
        <f t="shared" si="4"/>
        <v>0</v>
      </c>
      <c r="N21" s="16">
        <f t="shared" si="2"/>
        <v>0</v>
      </c>
      <c r="O21" s="26">
        <f t="shared" si="5"/>
        <v>0</v>
      </c>
      <c r="P21" s="16">
        <v>0</v>
      </c>
      <c r="Q21" s="217"/>
      <c r="R21" s="225"/>
      <c r="S21" s="18">
        <v>0</v>
      </c>
    </row>
    <row r="22" spans="2:19" x14ac:dyDescent="0.4">
      <c r="B22" s="116" t="s">
        <v>174</v>
      </c>
      <c r="C22" s="117"/>
      <c r="D22" s="17"/>
      <c r="E22" s="26"/>
      <c r="F22" s="16"/>
      <c r="G22" s="17"/>
      <c r="H22" s="17"/>
      <c r="I22" s="18">
        <f t="shared" si="1"/>
        <v>0</v>
      </c>
      <c r="J22" s="16"/>
      <c r="K22" s="17"/>
      <c r="L22" s="17"/>
      <c r="M22" s="18">
        <f t="shared" si="4"/>
        <v>0</v>
      </c>
      <c r="N22" s="16">
        <f t="shared" si="2"/>
        <v>0</v>
      </c>
      <c r="O22" s="26">
        <f t="shared" si="5"/>
        <v>0</v>
      </c>
      <c r="P22" s="16">
        <v>0</v>
      </c>
      <c r="Q22" s="217"/>
      <c r="R22" s="225"/>
      <c r="S22" s="18">
        <v>0</v>
      </c>
    </row>
    <row r="23" spans="2:19" ht="13.5" thickBot="1" x14ac:dyDescent="0.45">
      <c r="B23" s="127" t="s">
        <v>67</v>
      </c>
      <c r="C23" s="128"/>
      <c r="D23" s="63"/>
      <c r="E23" s="66"/>
      <c r="F23" s="65"/>
      <c r="G23" s="63"/>
      <c r="H23" s="63"/>
      <c r="I23" s="64">
        <f t="shared" si="1"/>
        <v>0</v>
      </c>
      <c r="J23" s="65"/>
      <c r="K23" s="63"/>
      <c r="L23" s="63"/>
      <c r="M23" s="64">
        <f t="shared" si="4"/>
        <v>0</v>
      </c>
      <c r="N23" s="65">
        <f t="shared" si="2"/>
        <v>0</v>
      </c>
      <c r="O23" s="66">
        <f t="shared" si="5"/>
        <v>0</v>
      </c>
      <c r="P23" s="65">
        <v>0</v>
      </c>
      <c r="Q23" s="220"/>
      <c r="R23" s="228"/>
      <c r="S23" s="64">
        <v>0</v>
      </c>
    </row>
    <row r="24" spans="2:19" s="67" customFormat="1" ht="13.5" thickBot="1" x14ac:dyDescent="0.45">
      <c r="B24" s="118" t="s">
        <v>28</v>
      </c>
      <c r="C24" s="119"/>
      <c r="D24" s="120"/>
      <c r="E24" s="121"/>
      <c r="F24" s="118">
        <f t="shared" ref="F24:S24" si="6">SUM(F18:F23)</f>
        <v>0</v>
      </c>
      <c r="G24" s="120">
        <f t="shared" si="6"/>
        <v>100000</v>
      </c>
      <c r="H24" s="120">
        <f t="shared" si="6"/>
        <v>0</v>
      </c>
      <c r="I24" s="122">
        <f t="shared" si="6"/>
        <v>100000</v>
      </c>
      <c r="J24" s="118">
        <f t="shared" si="6"/>
        <v>0</v>
      </c>
      <c r="K24" s="120">
        <f t="shared" si="6"/>
        <v>20000</v>
      </c>
      <c r="L24" s="120">
        <f t="shared" si="6"/>
        <v>0</v>
      </c>
      <c r="M24" s="122">
        <f t="shared" si="6"/>
        <v>20000</v>
      </c>
      <c r="N24" s="118">
        <f t="shared" si="6"/>
        <v>0</v>
      </c>
      <c r="O24" s="121">
        <f t="shared" si="6"/>
        <v>80000</v>
      </c>
      <c r="P24" s="118">
        <f t="shared" si="6"/>
        <v>0</v>
      </c>
      <c r="Q24" s="218">
        <f>SUM(Q18:Q23)</f>
        <v>0</v>
      </c>
      <c r="R24" s="226">
        <f>SUM(R18:R23)</f>
        <v>0</v>
      </c>
      <c r="S24" s="122">
        <f t="shared" si="6"/>
        <v>0</v>
      </c>
    </row>
    <row r="25" spans="2:19" s="67" customFormat="1" ht="13.5" thickBot="1" x14ac:dyDescent="0.45">
      <c r="B25" s="129" t="s">
        <v>29</v>
      </c>
      <c r="C25" s="130"/>
      <c r="D25" s="131"/>
      <c r="E25" s="132"/>
      <c r="F25" s="129">
        <f t="shared" ref="F25:S25" si="7">+F24+F15</f>
        <v>100000</v>
      </c>
      <c r="G25" s="131">
        <f t="shared" si="7"/>
        <v>100000</v>
      </c>
      <c r="H25" s="131">
        <f t="shared" si="7"/>
        <v>100000</v>
      </c>
      <c r="I25" s="133">
        <f t="shared" si="7"/>
        <v>100000</v>
      </c>
      <c r="J25" s="129">
        <f t="shared" si="7"/>
        <v>20000</v>
      </c>
      <c r="K25" s="131">
        <f t="shared" si="7"/>
        <v>40000</v>
      </c>
      <c r="L25" s="131">
        <f t="shared" si="7"/>
        <v>40000</v>
      </c>
      <c r="M25" s="133">
        <f t="shared" si="7"/>
        <v>20000</v>
      </c>
      <c r="N25" s="129">
        <f t="shared" si="7"/>
        <v>80000</v>
      </c>
      <c r="O25" s="132">
        <f t="shared" si="7"/>
        <v>80000</v>
      </c>
      <c r="P25" s="129">
        <f t="shared" si="7"/>
        <v>120000</v>
      </c>
      <c r="Q25" s="221"/>
      <c r="R25" s="229"/>
      <c r="S25" s="133">
        <f t="shared" si="7"/>
        <v>21000</v>
      </c>
    </row>
    <row r="26" spans="2:19" ht="33" customHeight="1" x14ac:dyDescent="0.4">
      <c r="B26" s="700" t="s">
        <v>402</v>
      </c>
      <c r="C26" s="701"/>
      <c r="D26" s="701"/>
      <c r="E26" s="701"/>
      <c r="F26" s="123"/>
      <c r="G26" s="124"/>
      <c r="H26" s="124"/>
      <c r="I26" s="125"/>
      <c r="J26" s="123"/>
      <c r="K26" s="124"/>
      <c r="L26" s="124"/>
      <c r="M26" s="125"/>
      <c r="N26" s="123"/>
      <c r="O26" s="126"/>
      <c r="P26" s="123"/>
      <c r="Q26" s="219"/>
      <c r="R26" s="227"/>
      <c r="S26" s="125"/>
    </row>
    <row r="27" spans="2:19" x14ac:dyDescent="0.4">
      <c r="B27" s="116"/>
      <c r="C27" s="117"/>
      <c r="D27" s="17"/>
      <c r="E27" s="26"/>
      <c r="F27" s="16"/>
      <c r="G27" s="17"/>
      <c r="H27" s="17"/>
      <c r="I27" s="18"/>
      <c r="J27" s="16"/>
      <c r="K27" s="17"/>
      <c r="L27" s="17"/>
      <c r="M27" s="18"/>
      <c r="N27" s="16"/>
      <c r="O27" s="26"/>
      <c r="P27" s="16"/>
      <c r="Q27" s="217"/>
      <c r="R27" s="225"/>
      <c r="S27" s="18"/>
    </row>
    <row r="28" spans="2:19" x14ac:dyDescent="0.4">
      <c r="B28" s="116" t="s">
        <v>47</v>
      </c>
      <c r="C28" s="117"/>
      <c r="D28" s="17"/>
      <c r="E28" s="26"/>
      <c r="F28" s="16"/>
      <c r="G28" s="17"/>
      <c r="H28" s="17"/>
      <c r="I28" s="18"/>
      <c r="J28" s="16"/>
      <c r="K28" s="17"/>
      <c r="L28" s="17"/>
      <c r="M28" s="18"/>
      <c r="N28" s="16"/>
      <c r="O28" s="26"/>
      <c r="P28" s="16"/>
      <c r="Q28" s="217"/>
      <c r="R28" s="225"/>
      <c r="S28" s="18"/>
    </row>
    <row r="29" spans="2:19" x14ac:dyDescent="0.4">
      <c r="B29" s="116" t="s">
        <v>21</v>
      </c>
      <c r="C29" s="117"/>
      <c r="D29" s="17"/>
      <c r="E29" s="26"/>
      <c r="F29" s="16"/>
      <c r="G29" s="17"/>
      <c r="H29" s="17"/>
      <c r="I29" s="18"/>
      <c r="J29" s="16"/>
      <c r="K29" s="17"/>
      <c r="L29" s="17"/>
      <c r="M29" s="18"/>
      <c r="N29" s="16"/>
      <c r="O29" s="26"/>
      <c r="P29" s="16"/>
      <c r="Q29" s="217"/>
      <c r="R29" s="225"/>
      <c r="S29" s="18"/>
    </row>
    <row r="30" spans="2:19" x14ac:dyDescent="0.4">
      <c r="B30" s="116" t="s">
        <v>50</v>
      </c>
      <c r="C30" s="117"/>
      <c r="D30" s="17"/>
      <c r="E30" s="26"/>
      <c r="F30" s="16"/>
      <c r="G30" s="17"/>
      <c r="H30" s="17"/>
      <c r="I30" s="18"/>
      <c r="J30" s="16"/>
      <c r="K30" s="17"/>
      <c r="L30" s="17"/>
      <c r="M30" s="18"/>
      <c r="N30" s="16"/>
      <c r="O30" s="26"/>
      <c r="P30" s="16"/>
      <c r="Q30" s="217"/>
      <c r="R30" s="225"/>
      <c r="S30" s="18"/>
    </row>
    <row r="31" spans="2:19" x14ac:dyDescent="0.4">
      <c r="B31" s="116" t="s">
        <v>51</v>
      </c>
      <c r="C31" s="117"/>
      <c r="D31" s="17"/>
      <c r="E31" s="26"/>
      <c r="F31" s="16"/>
      <c r="G31" s="17"/>
      <c r="H31" s="17"/>
      <c r="I31" s="18"/>
      <c r="J31" s="16"/>
      <c r="K31" s="17"/>
      <c r="L31" s="17"/>
      <c r="M31" s="18"/>
      <c r="N31" s="16"/>
      <c r="O31" s="26"/>
      <c r="P31" s="16"/>
      <c r="Q31" s="217"/>
      <c r="R31" s="225"/>
      <c r="S31" s="18"/>
    </row>
    <row r="32" spans="2:19" x14ac:dyDescent="0.4">
      <c r="B32" s="116" t="s">
        <v>174</v>
      </c>
      <c r="C32" s="117"/>
      <c r="D32" s="17"/>
      <c r="E32" s="26"/>
      <c r="F32" s="16"/>
      <c r="G32" s="17"/>
      <c r="H32" s="17"/>
      <c r="I32" s="18"/>
      <c r="J32" s="16"/>
      <c r="K32" s="17"/>
      <c r="L32" s="17"/>
      <c r="M32" s="18"/>
      <c r="N32" s="16"/>
      <c r="O32" s="26"/>
      <c r="P32" s="16"/>
      <c r="Q32" s="217"/>
      <c r="R32" s="225"/>
      <c r="S32" s="18"/>
    </row>
    <row r="33" spans="1:19" ht="13.5" thickBot="1" x14ac:dyDescent="0.45">
      <c r="B33" s="127" t="s">
        <v>67</v>
      </c>
      <c r="C33" s="128"/>
      <c r="D33" s="63"/>
      <c r="E33" s="66"/>
      <c r="F33" s="65"/>
      <c r="G33" s="63"/>
      <c r="H33" s="63"/>
      <c r="I33" s="64"/>
      <c r="J33" s="65"/>
      <c r="K33" s="63"/>
      <c r="L33" s="63"/>
      <c r="M33" s="64"/>
      <c r="N33" s="65"/>
      <c r="O33" s="66"/>
      <c r="P33" s="65"/>
      <c r="Q33" s="220"/>
      <c r="R33" s="228"/>
      <c r="S33" s="64"/>
    </row>
    <row r="34" spans="1:19" ht="13.5" thickBot="1" x14ac:dyDescent="0.45">
      <c r="B34" s="118" t="s">
        <v>129</v>
      </c>
      <c r="C34" s="119"/>
      <c r="D34" s="120"/>
      <c r="E34" s="121"/>
      <c r="F34" s="118"/>
      <c r="G34" s="120"/>
      <c r="H34" s="120"/>
      <c r="I34" s="122"/>
      <c r="J34" s="118"/>
      <c r="K34" s="120"/>
      <c r="L34" s="120"/>
      <c r="M34" s="122"/>
      <c r="N34" s="118"/>
      <c r="O34" s="121"/>
      <c r="P34" s="118"/>
      <c r="Q34" s="218"/>
      <c r="R34" s="226"/>
      <c r="S34" s="122"/>
    </row>
    <row r="35" spans="1:19" s="67" customFormat="1" ht="13.5" thickBot="1" x14ac:dyDescent="0.45">
      <c r="B35" s="257" t="s">
        <v>403</v>
      </c>
      <c r="C35" s="130"/>
      <c r="D35" s="131"/>
      <c r="E35" s="132"/>
      <c r="F35" s="129"/>
      <c r="G35" s="131"/>
      <c r="H35" s="131"/>
      <c r="I35" s="133"/>
      <c r="J35" s="129"/>
      <c r="K35" s="131"/>
      <c r="L35" s="131"/>
      <c r="M35" s="133"/>
      <c r="N35" s="129"/>
      <c r="O35" s="132"/>
      <c r="P35" s="129"/>
      <c r="Q35" s="221"/>
      <c r="R35" s="229"/>
      <c r="S35" s="133"/>
    </row>
    <row r="40" spans="1:19" x14ac:dyDescent="0.4">
      <c r="A40" s="19">
        <f>K25+CPP!E18</f>
        <v>40000</v>
      </c>
      <c r="B40" s="72" t="s">
        <v>33</v>
      </c>
      <c r="C40" s="72"/>
      <c r="D40" s="680" t="s">
        <v>130</v>
      </c>
      <c r="E40" s="680"/>
      <c r="F40" s="680"/>
      <c r="G40" s="680"/>
      <c r="H40" s="680"/>
      <c r="I40" s="680"/>
      <c r="J40" s="680"/>
      <c r="K40" s="680"/>
      <c r="L40" s="680"/>
      <c r="M40" s="680"/>
      <c r="N40" s="680"/>
      <c r="O40" s="680"/>
      <c r="P40" s="680"/>
      <c r="Q40" s="680"/>
      <c r="R40" s="680"/>
      <c r="S40" s="680"/>
    </row>
    <row r="41" spans="1:19" x14ac:dyDescent="0.4">
      <c r="A41" s="19">
        <f>N25-BS!D13</f>
        <v>80000</v>
      </c>
      <c r="B41" s="72" t="s">
        <v>46</v>
      </c>
      <c r="C41" s="72"/>
      <c r="D41" s="680" t="s">
        <v>132</v>
      </c>
      <c r="E41" s="680"/>
      <c r="F41" s="680"/>
      <c r="G41" s="680"/>
      <c r="H41" s="680"/>
      <c r="I41" s="680"/>
      <c r="J41" s="680"/>
      <c r="K41" s="680"/>
      <c r="L41" s="680"/>
      <c r="M41" s="680"/>
      <c r="N41" s="680"/>
      <c r="O41" s="680"/>
      <c r="P41" s="680"/>
      <c r="Q41" s="680"/>
      <c r="R41" s="680"/>
      <c r="S41" s="680"/>
    </row>
    <row r="42" spans="1:19" x14ac:dyDescent="0.4">
      <c r="A42" s="19">
        <f>O25-BS!E13</f>
        <v>80000</v>
      </c>
      <c r="B42" s="72" t="s">
        <v>34</v>
      </c>
      <c r="C42" s="72"/>
      <c r="D42" s="680" t="s">
        <v>132</v>
      </c>
      <c r="E42" s="680"/>
      <c r="F42" s="680"/>
      <c r="G42" s="680"/>
      <c r="H42" s="680"/>
      <c r="I42" s="680"/>
      <c r="J42" s="680"/>
      <c r="K42" s="680"/>
      <c r="L42" s="680"/>
      <c r="M42" s="680"/>
      <c r="N42" s="680"/>
      <c r="O42" s="680"/>
      <c r="P42" s="680"/>
      <c r="Q42" s="222"/>
      <c r="R42" s="230"/>
    </row>
    <row r="43" spans="1:19" x14ac:dyDescent="0.4">
      <c r="A43" s="19">
        <f>+S25-CPP!E23</f>
        <v>21000</v>
      </c>
      <c r="B43" s="72" t="s">
        <v>35</v>
      </c>
      <c r="C43" s="72"/>
      <c r="D43" s="680" t="s">
        <v>131</v>
      </c>
      <c r="E43" s="680"/>
      <c r="F43" s="680"/>
      <c r="G43" s="680"/>
      <c r="H43" s="680"/>
      <c r="I43" s="680"/>
      <c r="J43" s="680"/>
      <c r="K43" s="680"/>
      <c r="L43" s="680"/>
      <c r="M43" s="680"/>
      <c r="N43" s="680"/>
      <c r="O43" s="680"/>
      <c r="P43" s="680"/>
      <c r="Q43" s="222"/>
      <c r="R43" s="230"/>
    </row>
    <row r="44" spans="1:19" x14ac:dyDescent="0.4">
      <c r="B44" s="675"/>
      <c r="C44" s="675"/>
      <c r="D44" s="675"/>
      <c r="E44" s="675"/>
    </row>
    <row r="45" spans="1:19" x14ac:dyDescent="0.4">
      <c r="B45" s="680" t="s">
        <v>36</v>
      </c>
      <c r="C45" s="680"/>
      <c r="D45" s="680"/>
      <c r="E45" s="680"/>
      <c r="F45" s="680"/>
      <c r="G45" s="680"/>
      <c r="H45" s="680"/>
      <c r="I45" s="680"/>
      <c r="J45" s="680"/>
      <c r="K45" s="680"/>
      <c r="L45" s="680"/>
      <c r="M45" s="680"/>
      <c r="N45" s="680"/>
      <c r="O45" s="680"/>
      <c r="P45" s="680"/>
      <c r="Q45" s="680"/>
      <c r="R45" s="680"/>
      <c r="S45" s="680"/>
    </row>
    <row r="46" spans="1:19" ht="25.5" customHeight="1" x14ac:dyDescent="0.4">
      <c r="B46" s="680" t="s">
        <v>261</v>
      </c>
      <c r="C46" s="680"/>
      <c r="D46" s="680"/>
      <c r="E46" s="680"/>
      <c r="F46" s="680"/>
      <c r="G46" s="680"/>
      <c r="H46" s="680"/>
      <c r="I46" s="680"/>
      <c r="J46" s="680"/>
      <c r="K46" s="680"/>
      <c r="L46" s="680"/>
      <c r="M46" s="680"/>
      <c r="N46" s="680"/>
      <c r="O46" s="680"/>
      <c r="P46" s="680"/>
      <c r="Q46" s="680"/>
      <c r="R46" s="680"/>
      <c r="S46" s="680"/>
    </row>
    <row r="47" spans="1:19" x14ac:dyDescent="0.4">
      <c r="B47" s="675"/>
      <c r="C47" s="675"/>
      <c r="D47" s="675"/>
      <c r="E47" s="675"/>
    </row>
    <row r="48" spans="1:19" x14ac:dyDescent="0.4">
      <c r="B48" s="675" t="s">
        <v>37</v>
      </c>
      <c r="C48" s="675"/>
      <c r="D48" s="675"/>
    </row>
    <row r="49" spans="2:4" ht="21" customHeight="1" x14ac:dyDescent="0.4">
      <c r="B49" s="675" t="s">
        <v>38</v>
      </c>
      <c r="C49" s="675"/>
      <c r="D49" s="675"/>
    </row>
  </sheetData>
  <mergeCells count="32">
    <mergeCell ref="B26:E26"/>
    <mergeCell ref="B16:E16"/>
    <mergeCell ref="B7:E7"/>
    <mergeCell ref="D5:E5"/>
    <mergeCell ref="J4:J5"/>
    <mergeCell ref="I4:I5"/>
    <mergeCell ref="H4:H5"/>
    <mergeCell ref="F4:F5"/>
    <mergeCell ref="G4:G5"/>
    <mergeCell ref="B48:D48"/>
    <mergeCell ref="B49:D49"/>
    <mergeCell ref="D40:S40"/>
    <mergeCell ref="D42:P42"/>
    <mergeCell ref="D43:P43"/>
    <mergeCell ref="B45:S45"/>
    <mergeCell ref="D41:S41"/>
    <mergeCell ref="B44:E44"/>
    <mergeCell ref="B47:E47"/>
    <mergeCell ref="B46:S46"/>
    <mergeCell ref="B3:E3"/>
    <mergeCell ref="J3:M3"/>
    <mergeCell ref="N3:O3"/>
    <mergeCell ref="P3:S3"/>
    <mergeCell ref="F2:S2"/>
    <mergeCell ref="F3:I3"/>
    <mergeCell ref="R4:R5"/>
    <mergeCell ref="N4:N5"/>
    <mergeCell ref="O4:O5"/>
    <mergeCell ref="L4:L5"/>
    <mergeCell ref="M4:M5"/>
    <mergeCell ref="P4:P5"/>
    <mergeCell ref="Q4:Q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7"/>
  <sheetViews>
    <sheetView zoomScale="75" zoomScaleNormal="75" workbookViewId="0">
      <pane xSplit="4" ySplit="8" topLeftCell="V9" activePane="bottomRight" state="frozen"/>
      <selection activeCell="C33" sqref="C33:S33"/>
      <selection pane="topRight" activeCell="C33" sqref="C33:S33"/>
      <selection pane="bottomLeft" activeCell="C33" sqref="C33:S33"/>
      <selection pane="bottomRight" activeCell="C33" sqref="C33:S33"/>
    </sheetView>
  </sheetViews>
  <sheetFormatPr defaultColWidth="9.140625" defaultRowHeight="11.65" x14ac:dyDescent="0.35"/>
  <cols>
    <col min="1" max="1" width="11.85546875" style="272" customWidth="1"/>
    <col min="2" max="2" width="27.5703125" style="272" customWidth="1"/>
    <col min="3" max="3" width="14.5703125" style="272" customWidth="1"/>
    <col min="4" max="4" width="21.7109375" style="272" customWidth="1"/>
    <col min="5" max="5" width="15.140625" style="272" customWidth="1"/>
    <col min="6" max="6" width="12.42578125" style="272" customWidth="1"/>
    <col min="7" max="7" width="15.140625" style="272" customWidth="1"/>
    <col min="8" max="8" width="12.28515625" style="272" customWidth="1"/>
    <col min="9" max="9" width="10.5703125" style="272" customWidth="1"/>
    <col min="10" max="10" width="10.85546875" style="272" customWidth="1"/>
    <col min="11" max="11" width="12.42578125" style="272" customWidth="1"/>
    <col min="12" max="12" width="11.42578125" style="272" customWidth="1"/>
    <col min="13" max="13" width="16" style="272" customWidth="1"/>
    <col min="14" max="14" width="9.5703125" style="272" customWidth="1"/>
    <col min="15" max="19" width="14.140625" style="272" customWidth="1"/>
    <col min="20" max="20" width="14" style="272" customWidth="1"/>
    <col min="21" max="21" width="16.7109375" style="272" customWidth="1"/>
    <col min="22" max="22" width="14" style="272" customWidth="1"/>
    <col min="23" max="23" width="14.140625" style="272" customWidth="1"/>
    <col min="24" max="26" width="13.28515625" style="272" customWidth="1"/>
    <col min="27" max="27" width="13" style="272" customWidth="1"/>
    <col min="28" max="29" width="14.42578125" style="272" customWidth="1"/>
    <col min="30" max="31" width="12.42578125" style="272" customWidth="1"/>
    <col min="32" max="32" width="12" style="272" customWidth="1"/>
    <col min="33" max="33" width="16.140625" style="272" customWidth="1"/>
    <col min="34" max="34" width="18.140625" style="272" customWidth="1"/>
    <col min="35" max="16384" width="9.140625" style="272"/>
  </cols>
  <sheetData>
    <row r="1" spans="2:34" x14ac:dyDescent="0.35">
      <c r="B1" s="271" t="s">
        <v>340</v>
      </c>
    </row>
    <row r="2" spans="2:34" ht="18" customHeight="1" thickBot="1" x14ac:dyDescent="0.45">
      <c r="M2" s="714" t="s">
        <v>460</v>
      </c>
      <c r="N2" s="714"/>
      <c r="O2" s="714"/>
      <c r="P2" s="714"/>
      <c r="Q2" s="714"/>
      <c r="R2" s="714"/>
      <c r="S2" s="714"/>
      <c r="T2" s="714"/>
      <c r="U2" s="714"/>
      <c r="V2" s="714"/>
      <c r="W2" s="714"/>
      <c r="X2" s="47"/>
      <c r="Y2" s="47"/>
      <c r="Z2" s="47"/>
    </row>
    <row r="3" spans="2:34" ht="17.25" customHeight="1" thickBot="1" x14ac:dyDescent="0.4">
      <c r="B3" s="732" t="s">
        <v>0</v>
      </c>
      <c r="C3" s="733"/>
      <c r="D3" s="734"/>
      <c r="E3" s="739" t="s">
        <v>407</v>
      </c>
      <c r="F3" s="740"/>
      <c r="G3" s="740"/>
      <c r="H3" s="740"/>
      <c r="I3" s="740"/>
      <c r="J3" s="740"/>
      <c r="K3" s="740"/>
      <c r="L3" s="741"/>
      <c r="M3" s="717" t="s">
        <v>429</v>
      </c>
      <c r="N3" s="718"/>
      <c r="O3" s="718"/>
      <c r="P3" s="718"/>
      <c r="Q3" s="718"/>
      <c r="R3" s="718"/>
      <c r="S3" s="718"/>
      <c r="T3" s="718"/>
      <c r="U3" s="718"/>
      <c r="V3" s="718"/>
      <c r="W3" s="719"/>
      <c r="X3" s="709"/>
      <c r="Y3" s="710"/>
      <c r="Z3" s="711"/>
      <c r="AA3" s="709" t="s">
        <v>404</v>
      </c>
      <c r="AB3" s="710"/>
      <c r="AC3" s="710"/>
      <c r="AD3" s="710"/>
      <c r="AE3" s="710"/>
      <c r="AF3" s="711"/>
      <c r="AG3" s="757" t="s">
        <v>457</v>
      </c>
      <c r="AH3" s="752" t="s">
        <v>405</v>
      </c>
    </row>
    <row r="4" spans="2:34" ht="53.25" customHeight="1" x14ac:dyDescent="0.35">
      <c r="B4" s="350" t="s">
        <v>342</v>
      </c>
      <c r="C4" s="735" t="s">
        <v>39</v>
      </c>
      <c r="D4" s="737" t="s">
        <v>40</v>
      </c>
      <c r="E4" s="715" t="s">
        <v>204</v>
      </c>
      <c r="F4" s="738" t="s">
        <v>41</v>
      </c>
      <c r="G4" s="738" t="s">
        <v>408</v>
      </c>
      <c r="H4" s="738" t="s">
        <v>126</v>
      </c>
      <c r="I4" s="738" t="s">
        <v>202</v>
      </c>
      <c r="J4" s="738" t="s">
        <v>127</v>
      </c>
      <c r="K4" s="744" t="s">
        <v>409</v>
      </c>
      <c r="L4" s="742" t="s">
        <v>410</v>
      </c>
      <c r="M4" s="730" t="s">
        <v>204</v>
      </c>
      <c r="N4" s="724" t="s">
        <v>41</v>
      </c>
      <c r="O4" s="724" t="s">
        <v>458</v>
      </c>
      <c r="P4" s="724" t="s">
        <v>126</v>
      </c>
      <c r="Q4" s="724" t="s">
        <v>202</v>
      </c>
      <c r="R4" s="724" t="s">
        <v>459</v>
      </c>
      <c r="S4" s="722" t="s">
        <v>354</v>
      </c>
      <c r="T4" s="724" t="s">
        <v>441</v>
      </c>
      <c r="U4" s="724" t="s">
        <v>346</v>
      </c>
      <c r="V4" s="722" t="s">
        <v>347</v>
      </c>
      <c r="W4" s="720" t="s">
        <v>430</v>
      </c>
      <c r="X4" s="726" t="s">
        <v>456</v>
      </c>
      <c r="Y4" s="707" t="s">
        <v>346</v>
      </c>
      <c r="Z4" s="728" t="s">
        <v>347</v>
      </c>
      <c r="AA4" s="715" t="s">
        <v>343</v>
      </c>
      <c r="AB4" s="707" t="s">
        <v>406</v>
      </c>
      <c r="AC4" s="707" t="s">
        <v>212</v>
      </c>
      <c r="AD4" s="707" t="s">
        <v>42</v>
      </c>
      <c r="AE4" s="361" t="s">
        <v>442</v>
      </c>
      <c r="AF4" s="712" t="s">
        <v>43</v>
      </c>
      <c r="AG4" s="758"/>
      <c r="AH4" s="753"/>
    </row>
    <row r="5" spans="2:34" ht="12" customHeight="1" x14ac:dyDescent="0.35">
      <c r="B5" s="350" t="s">
        <v>5</v>
      </c>
      <c r="C5" s="736"/>
      <c r="D5" s="713"/>
      <c r="E5" s="716"/>
      <c r="F5" s="736"/>
      <c r="G5" s="736"/>
      <c r="H5" s="736"/>
      <c r="I5" s="736"/>
      <c r="J5" s="736"/>
      <c r="K5" s="745"/>
      <c r="L5" s="743"/>
      <c r="M5" s="731"/>
      <c r="N5" s="725"/>
      <c r="O5" s="725"/>
      <c r="P5" s="725"/>
      <c r="Q5" s="725"/>
      <c r="R5" s="725"/>
      <c r="S5" s="723"/>
      <c r="T5" s="725"/>
      <c r="U5" s="725"/>
      <c r="V5" s="723"/>
      <c r="W5" s="721"/>
      <c r="X5" s="727"/>
      <c r="Y5" s="708"/>
      <c r="Z5" s="729"/>
      <c r="AA5" s="716"/>
      <c r="AB5" s="708"/>
      <c r="AC5" s="708"/>
      <c r="AD5" s="708"/>
      <c r="AE5" s="362"/>
      <c r="AF5" s="713"/>
      <c r="AG5" s="759"/>
      <c r="AH5" s="754"/>
    </row>
    <row r="6" spans="2:34" s="271" customFormat="1" ht="12" customHeight="1" x14ac:dyDescent="0.35">
      <c r="B6" s="768"/>
      <c r="C6" s="770"/>
      <c r="D6" s="772"/>
      <c r="E6" s="774" t="s">
        <v>14</v>
      </c>
      <c r="F6" s="748" t="s">
        <v>15</v>
      </c>
      <c r="G6" s="764" t="s">
        <v>201</v>
      </c>
      <c r="H6" s="749" t="s">
        <v>133</v>
      </c>
      <c r="I6" s="749" t="s">
        <v>32</v>
      </c>
      <c r="J6" s="764" t="s">
        <v>203</v>
      </c>
      <c r="K6" s="750" t="s">
        <v>54</v>
      </c>
      <c r="L6" s="783" t="s">
        <v>207</v>
      </c>
      <c r="M6" s="774" t="s">
        <v>499</v>
      </c>
      <c r="N6" s="748" t="s">
        <v>486</v>
      </c>
      <c r="O6" s="748" t="s">
        <v>500</v>
      </c>
      <c r="P6" s="748" t="s">
        <v>488</v>
      </c>
      <c r="Q6" s="748" t="s">
        <v>468</v>
      </c>
      <c r="R6" s="748" t="s">
        <v>501</v>
      </c>
      <c r="S6" s="748" t="s">
        <v>470</v>
      </c>
      <c r="T6" s="748" t="s">
        <v>471</v>
      </c>
      <c r="U6" s="748" t="s">
        <v>472</v>
      </c>
      <c r="V6" s="748" t="s">
        <v>473</v>
      </c>
      <c r="W6" s="750" t="s">
        <v>502</v>
      </c>
      <c r="X6" s="746" t="s">
        <v>46</v>
      </c>
      <c r="Y6" s="785" t="s">
        <v>34</v>
      </c>
      <c r="Z6" s="785" t="s">
        <v>222</v>
      </c>
      <c r="AA6" s="784" t="s">
        <v>35</v>
      </c>
      <c r="AB6" s="749" t="s">
        <v>503</v>
      </c>
      <c r="AC6" s="788" t="s">
        <v>208</v>
      </c>
      <c r="AD6" s="788" t="s">
        <v>209</v>
      </c>
      <c r="AE6" s="788" t="s">
        <v>210</v>
      </c>
      <c r="AF6" s="761" t="s">
        <v>223</v>
      </c>
      <c r="AG6" s="756" t="s">
        <v>228</v>
      </c>
      <c r="AH6" s="755" t="s">
        <v>229</v>
      </c>
    </row>
    <row r="7" spans="2:34" s="271" customFormat="1" ht="15.75" customHeight="1" thickBot="1" x14ac:dyDescent="0.4">
      <c r="B7" s="769"/>
      <c r="C7" s="771"/>
      <c r="D7" s="773"/>
      <c r="E7" s="775"/>
      <c r="F7" s="749"/>
      <c r="G7" s="765"/>
      <c r="H7" s="782"/>
      <c r="I7" s="782"/>
      <c r="J7" s="765"/>
      <c r="K7" s="751"/>
      <c r="L7" s="784"/>
      <c r="M7" s="775"/>
      <c r="N7" s="749"/>
      <c r="O7" s="749"/>
      <c r="P7" s="749"/>
      <c r="Q7" s="749"/>
      <c r="R7" s="749"/>
      <c r="S7" s="749"/>
      <c r="T7" s="749"/>
      <c r="U7" s="749"/>
      <c r="V7" s="749"/>
      <c r="W7" s="751"/>
      <c r="X7" s="747"/>
      <c r="Y7" s="786"/>
      <c r="Z7" s="786"/>
      <c r="AA7" s="787"/>
      <c r="AB7" s="782"/>
      <c r="AC7" s="789"/>
      <c r="AD7" s="789"/>
      <c r="AE7" s="789"/>
      <c r="AF7" s="762"/>
      <c r="AG7" s="760"/>
      <c r="AH7" s="756"/>
    </row>
    <row r="8" spans="2:34" ht="15.75" customHeight="1" thickBot="1" x14ac:dyDescent="0.4">
      <c r="B8" s="766" t="s">
        <v>411</v>
      </c>
      <c r="C8" s="767"/>
      <c r="D8" s="767"/>
      <c r="E8" s="612"/>
      <c r="F8" s="612"/>
      <c r="G8" s="613"/>
      <c r="H8" s="612"/>
      <c r="I8" s="612"/>
      <c r="J8" s="612"/>
      <c r="K8" s="612"/>
      <c r="L8" s="614"/>
      <c r="M8" s="614"/>
      <c r="N8" s="614"/>
      <c r="O8" s="614"/>
      <c r="P8" s="614"/>
      <c r="Q8" s="614"/>
      <c r="R8" s="614"/>
      <c r="S8" s="614"/>
      <c r="T8" s="614"/>
      <c r="U8" s="614"/>
      <c r="V8" s="614"/>
      <c r="W8" s="614"/>
      <c r="X8" s="612"/>
      <c r="Y8" s="612"/>
      <c r="Z8" s="612"/>
      <c r="AA8" s="612"/>
      <c r="AB8" s="614"/>
      <c r="AC8" s="612"/>
      <c r="AD8" s="612"/>
      <c r="AE8" s="612"/>
      <c r="AF8" s="612"/>
      <c r="AG8" s="612"/>
      <c r="AH8" s="612"/>
    </row>
    <row r="9" spans="2:34" ht="23.25" x14ac:dyDescent="0.35">
      <c r="B9" s="601" t="s">
        <v>47</v>
      </c>
      <c r="C9" s="602">
        <v>44377</v>
      </c>
      <c r="D9" s="603" t="s">
        <v>125</v>
      </c>
      <c r="E9" s="588">
        <v>900</v>
      </c>
      <c r="F9" s="589">
        <v>150</v>
      </c>
      <c r="G9" s="604">
        <f>SUM(E9:F9)</f>
        <v>1050</v>
      </c>
      <c r="H9" s="355">
        <f>+G9*0.19</f>
        <v>199.5</v>
      </c>
      <c r="I9" s="604">
        <v>98</v>
      </c>
      <c r="J9" s="604">
        <f>+I9+H9+G9</f>
        <v>1347.5</v>
      </c>
      <c r="K9" s="356">
        <v>1000</v>
      </c>
      <c r="L9" s="605">
        <f>+J9-K9</f>
        <v>347.5</v>
      </c>
      <c r="M9" s="354"/>
      <c r="N9" s="355"/>
      <c r="O9" s="355">
        <f t="shared" ref="O9:O16" si="0">SUM(M9:N9)</f>
        <v>0</v>
      </c>
      <c r="P9" s="355">
        <f>+O9*0.19</f>
        <v>0</v>
      </c>
      <c r="Q9" s="355"/>
      <c r="R9" s="355">
        <f>+Q9+P9+O9</f>
        <v>0</v>
      </c>
      <c r="S9" s="355"/>
      <c r="T9" s="589">
        <v>100</v>
      </c>
      <c r="U9" s="602" t="s">
        <v>504</v>
      </c>
      <c r="V9" s="355"/>
      <c r="W9" s="356">
        <f>L9+R9-T9</f>
        <v>247.5</v>
      </c>
      <c r="X9" s="606">
        <v>50</v>
      </c>
      <c r="Y9" s="602">
        <v>45010</v>
      </c>
      <c r="Z9" s="607"/>
      <c r="AA9" s="605">
        <v>98</v>
      </c>
      <c r="AB9" s="355">
        <f t="shared" ref="AB9:AB16" si="1">+W9-X9</f>
        <v>197.5</v>
      </c>
      <c r="AC9" s="589">
        <v>100</v>
      </c>
      <c r="AD9" s="602">
        <v>44985</v>
      </c>
      <c r="AE9" s="608"/>
      <c r="AF9" s="609"/>
      <c r="AG9" s="610"/>
      <c r="AH9" s="611" t="s">
        <v>205</v>
      </c>
    </row>
    <row r="10" spans="2:34" x14ac:dyDescent="0.35">
      <c r="B10" s="273"/>
      <c r="C10" s="274"/>
      <c r="D10" s="287"/>
      <c r="E10" s="276"/>
      <c r="F10" s="277"/>
      <c r="G10" s="278"/>
      <c r="H10" s="279"/>
      <c r="I10" s="278"/>
      <c r="J10" s="278">
        <f t="shared" ref="J10:J16" si="2">+I10+H10+G10</f>
        <v>0</v>
      </c>
      <c r="K10" s="288"/>
      <c r="L10" s="283">
        <f>+J10-K10</f>
        <v>0</v>
      </c>
      <c r="M10" s="351"/>
      <c r="N10" s="279"/>
      <c r="O10" s="279">
        <f t="shared" si="0"/>
        <v>0</v>
      </c>
      <c r="P10" s="279">
        <f t="shared" ref="P10:P17" si="3">+O10*0.19</f>
        <v>0</v>
      </c>
      <c r="Q10" s="279"/>
      <c r="R10" s="279">
        <f t="shared" ref="R10:R16" si="4">+Q10+P10+O10</f>
        <v>0</v>
      </c>
      <c r="S10" s="279"/>
      <c r="T10" s="277"/>
      <c r="U10" s="274"/>
      <c r="V10" s="279"/>
      <c r="W10" s="280">
        <f t="shared" ref="W10:W16" si="5">L10+R10-T10</f>
        <v>0</v>
      </c>
      <c r="X10" s="281"/>
      <c r="Y10" s="274"/>
      <c r="Z10" s="282"/>
      <c r="AA10" s="283"/>
      <c r="AB10" s="279">
        <f t="shared" si="1"/>
        <v>0</v>
      </c>
      <c r="AC10" s="277"/>
      <c r="AD10" s="274"/>
      <c r="AE10" s="382"/>
      <c r="AF10" s="284"/>
      <c r="AG10" s="285"/>
      <c r="AH10" s="289" t="s">
        <v>205</v>
      </c>
    </row>
    <row r="11" spans="2:34" x14ac:dyDescent="0.35">
      <c r="B11" s="273"/>
      <c r="C11" s="274"/>
      <c r="D11" s="287"/>
      <c r="E11" s="276"/>
      <c r="F11" s="277"/>
      <c r="G11" s="278"/>
      <c r="H11" s="279"/>
      <c r="I11" s="278"/>
      <c r="J11" s="278"/>
      <c r="K11" s="288"/>
      <c r="L11" s="283"/>
      <c r="M11" s="351"/>
      <c r="N11" s="279"/>
      <c r="O11" s="279">
        <f t="shared" si="0"/>
        <v>0</v>
      </c>
      <c r="P11" s="279">
        <f t="shared" si="3"/>
        <v>0</v>
      </c>
      <c r="Q11" s="279"/>
      <c r="R11" s="279"/>
      <c r="S11" s="279"/>
      <c r="T11" s="279"/>
      <c r="U11" s="279"/>
      <c r="V11" s="279"/>
      <c r="W11" s="280">
        <f t="shared" si="5"/>
        <v>0</v>
      </c>
      <c r="X11" s="281"/>
      <c r="Y11" s="274"/>
      <c r="Z11" s="282"/>
      <c r="AA11" s="283"/>
      <c r="AB11" s="279">
        <f t="shared" si="1"/>
        <v>0</v>
      </c>
      <c r="AC11" s="277"/>
      <c r="AD11" s="274"/>
      <c r="AE11" s="382"/>
      <c r="AF11" s="284"/>
      <c r="AG11" s="285"/>
      <c r="AH11" s="289" t="s">
        <v>128</v>
      </c>
    </row>
    <row r="12" spans="2:34" x14ac:dyDescent="0.35">
      <c r="B12" s="273"/>
      <c r="C12" s="274"/>
      <c r="D12" s="287"/>
      <c r="E12" s="276"/>
      <c r="F12" s="277"/>
      <c r="G12" s="278"/>
      <c r="H12" s="279"/>
      <c r="I12" s="278"/>
      <c r="J12" s="278">
        <f t="shared" si="2"/>
        <v>0</v>
      </c>
      <c r="K12" s="288"/>
      <c r="L12" s="283">
        <f>+J12-K12</f>
        <v>0</v>
      </c>
      <c r="M12" s="351"/>
      <c r="N12" s="279"/>
      <c r="O12" s="279">
        <f t="shared" si="0"/>
        <v>0</v>
      </c>
      <c r="P12" s="279">
        <f t="shared" si="3"/>
        <v>0</v>
      </c>
      <c r="Q12" s="279"/>
      <c r="R12" s="279">
        <f t="shared" si="4"/>
        <v>0</v>
      </c>
      <c r="S12" s="279"/>
      <c r="T12" s="279"/>
      <c r="U12" s="279"/>
      <c r="V12" s="279"/>
      <c r="W12" s="280">
        <f t="shared" si="5"/>
        <v>0</v>
      </c>
      <c r="X12" s="281"/>
      <c r="Y12" s="274"/>
      <c r="Z12" s="290"/>
      <c r="AA12" s="283"/>
      <c r="AB12" s="279">
        <f t="shared" si="1"/>
        <v>0</v>
      </c>
      <c r="AC12" s="277"/>
      <c r="AD12" s="274"/>
      <c r="AE12" s="382"/>
      <c r="AF12" s="284"/>
      <c r="AG12" s="285">
        <v>200</v>
      </c>
      <c r="AH12" s="286"/>
    </row>
    <row r="13" spans="2:34" x14ac:dyDescent="0.35">
      <c r="B13" s="273" t="s">
        <v>49</v>
      </c>
      <c r="C13" s="274"/>
      <c r="D13" s="287"/>
      <c r="E13" s="276"/>
      <c r="F13" s="277"/>
      <c r="G13" s="278">
        <f>SUM(E13:F13)</f>
        <v>0</v>
      </c>
      <c r="H13" s="279"/>
      <c r="I13" s="278"/>
      <c r="J13" s="278">
        <f t="shared" si="2"/>
        <v>0</v>
      </c>
      <c r="K13" s="288"/>
      <c r="L13" s="283">
        <f>+J13-K13</f>
        <v>0</v>
      </c>
      <c r="M13" s="351"/>
      <c r="N13" s="279"/>
      <c r="O13" s="279">
        <f t="shared" si="0"/>
        <v>0</v>
      </c>
      <c r="P13" s="279">
        <f t="shared" si="3"/>
        <v>0</v>
      </c>
      <c r="Q13" s="279"/>
      <c r="R13" s="279">
        <f t="shared" si="4"/>
        <v>0</v>
      </c>
      <c r="S13" s="279"/>
      <c r="T13" s="279"/>
      <c r="U13" s="279"/>
      <c r="V13" s="279"/>
      <c r="W13" s="280">
        <f t="shared" si="5"/>
        <v>0</v>
      </c>
      <c r="X13" s="281"/>
      <c r="Y13" s="274"/>
      <c r="Z13" s="290"/>
      <c r="AA13" s="283"/>
      <c r="AB13" s="279">
        <f t="shared" si="1"/>
        <v>0</v>
      </c>
      <c r="AC13" s="277"/>
      <c r="AD13" s="274"/>
      <c r="AE13" s="382"/>
      <c r="AF13" s="284"/>
      <c r="AG13" s="285"/>
      <c r="AH13" s="289" t="s">
        <v>238</v>
      </c>
    </row>
    <row r="14" spans="2:34" x14ac:dyDescent="0.35">
      <c r="B14" s="273" t="s">
        <v>50</v>
      </c>
      <c r="C14" s="274"/>
      <c r="D14" s="287"/>
      <c r="E14" s="276"/>
      <c r="F14" s="277"/>
      <c r="G14" s="278">
        <f>SUM(E14:F14)</f>
        <v>0</v>
      </c>
      <c r="H14" s="279"/>
      <c r="I14" s="278"/>
      <c r="J14" s="278">
        <f t="shared" si="2"/>
        <v>0</v>
      </c>
      <c r="K14" s="291"/>
      <c r="L14" s="283">
        <f>+J14-K14</f>
        <v>0</v>
      </c>
      <c r="M14" s="351"/>
      <c r="N14" s="279"/>
      <c r="O14" s="279">
        <f t="shared" si="0"/>
        <v>0</v>
      </c>
      <c r="P14" s="279">
        <f t="shared" si="3"/>
        <v>0</v>
      </c>
      <c r="Q14" s="279"/>
      <c r="R14" s="279">
        <f t="shared" si="4"/>
        <v>0</v>
      </c>
      <c r="S14" s="279"/>
      <c r="T14" s="279"/>
      <c r="U14" s="279"/>
      <c r="V14" s="279"/>
      <c r="W14" s="280">
        <f t="shared" si="5"/>
        <v>0</v>
      </c>
      <c r="X14" s="281"/>
      <c r="Y14" s="274"/>
      <c r="Z14" s="292"/>
      <c r="AA14" s="283"/>
      <c r="AB14" s="279">
        <f t="shared" si="1"/>
        <v>0</v>
      </c>
      <c r="AC14" s="277"/>
      <c r="AD14" s="274"/>
      <c r="AE14" s="382"/>
      <c r="AF14" s="284"/>
      <c r="AG14" s="285"/>
      <c r="AH14" s="286"/>
    </row>
    <row r="15" spans="2:34" x14ac:dyDescent="0.35">
      <c r="B15" s="273" t="s">
        <v>51</v>
      </c>
      <c r="C15" s="274"/>
      <c r="D15" s="287"/>
      <c r="E15" s="276"/>
      <c r="F15" s="277"/>
      <c r="G15" s="278">
        <f>SUM(E15:F15)</f>
        <v>0</v>
      </c>
      <c r="H15" s="279"/>
      <c r="I15" s="278"/>
      <c r="J15" s="278">
        <f t="shared" si="2"/>
        <v>0</v>
      </c>
      <c r="K15" s="288"/>
      <c r="L15" s="283">
        <f>+J15-K15</f>
        <v>0</v>
      </c>
      <c r="M15" s="351"/>
      <c r="N15" s="279"/>
      <c r="O15" s="279">
        <f t="shared" si="0"/>
        <v>0</v>
      </c>
      <c r="P15" s="279">
        <f t="shared" si="3"/>
        <v>0</v>
      </c>
      <c r="Q15" s="279"/>
      <c r="R15" s="279">
        <f t="shared" si="4"/>
        <v>0</v>
      </c>
      <c r="S15" s="279"/>
      <c r="T15" s="279"/>
      <c r="U15" s="279"/>
      <c r="V15" s="279"/>
      <c r="W15" s="280">
        <f t="shared" si="5"/>
        <v>0</v>
      </c>
      <c r="X15" s="281"/>
      <c r="Y15" s="274"/>
      <c r="Z15" s="290"/>
      <c r="AA15" s="283"/>
      <c r="AB15" s="279">
        <f t="shared" si="1"/>
        <v>0</v>
      </c>
      <c r="AC15" s="277"/>
      <c r="AD15" s="274"/>
      <c r="AE15" s="382"/>
      <c r="AF15" s="284"/>
      <c r="AG15" s="285"/>
      <c r="AH15" s="286"/>
    </row>
    <row r="16" spans="2:34" ht="12" thickBot="1" x14ac:dyDescent="0.4">
      <c r="B16" s="293" t="s">
        <v>67</v>
      </c>
      <c r="C16" s="294"/>
      <c r="D16" s="295"/>
      <c r="E16" s="296"/>
      <c r="F16" s="297"/>
      <c r="G16" s="298"/>
      <c r="H16" s="299"/>
      <c r="I16" s="298"/>
      <c r="J16" s="278">
        <f t="shared" si="2"/>
        <v>0</v>
      </c>
      <c r="K16" s="300"/>
      <c r="L16" s="283">
        <f>+J16-K16</f>
        <v>0</v>
      </c>
      <c r="M16" s="357"/>
      <c r="N16" s="299"/>
      <c r="O16" s="299">
        <f t="shared" si="0"/>
        <v>0</v>
      </c>
      <c r="P16" s="299">
        <f t="shared" si="3"/>
        <v>0</v>
      </c>
      <c r="Q16" s="299"/>
      <c r="R16" s="299">
        <f t="shared" si="4"/>
        <v>0</v>
      </c>
      <c r="S16" s="299"/>
      <c r="T16" s="299"/>
      <c r="U16" s="299"/>
      <c r="V16" s="299"/>
      <c r="W16" s="358">
        <f t="shared" si="5"/>
        <v>0</v>
      </c>
      <c r="X16" s="301"/>
      <c r="Y16" s="274"/>
      <c r="Z16" s="302"/>
      <c r="AA16" s="303"/>
      <c r="AB16" s="279">
        <f t="shared" si="1"/>
        <v>0</v>
      </c>
      <c r="AC16" s="297"/>
      <c r="AD16" s="274"/>
      <c r="AE16" s="383"/>
      <c r="AF16" s="304"/>
      <c r="AG16" s="305"/>
      <c r="AH16" s="306"/>
    </row>
    <row r="17" spans="2:34" ht="12" thickBot="1" x14ac:dyDescent="0.4">
      <c r="B17" s="307" t="s">
        <v>27</v>
      </c>
      <c r="C17" s="308"/>
      <c r="D17" s="309"/>
      <c r="E17" s="310">
        <f>SUM(E9:E16)</f>
        <v>900</v>
      </c>
      <c r="F17" s="311">
        <f>SUM(F9:F16)</f>
        <v>150</v>
      </c>
      <c r="G17" s="311">
        <f>SUM(E17:F17)</f>
        <v>1050</v>
      </c>
      <c r="H17" s="311">
        <f t="shared" ref="H17:X17" si="6">SUM(H9:H16)</f>
        <v>199.5</v>
      </c>
      <c r="I17" s="311">
        <f t="shared" si="6"/>
        <v>98</v>
      </c>
      <c r="J17" s="312">
        <f t="shared" si="6"/>
        <v>1347.5</v>
      </c>
      <c r="K17" s="313">
        <f t="shared" si="6"/>
        <v>1000</v>
      </c>
      <c r="L17" s="317">
        <f t="shared" si="6"/>
        <v>347.5</v>
      </c>
      <c r="M17" s="310">
        <f>SUM(M9:M16)</f>
        <v>0</v>
      </c>
      <c r="N17" s="311">
        <f>SUM(N9:N16)</f>
        <v>0</v>
      </c>
      <c r="O17" s="311">
        <f>SUM(M17:N17)</f>
        <v>0</v>
      </c>
      <c r="P17" s="311">
        <f t="shared" si="3"/>
        <v>0</v>
      </c>
      <c r="Q17" s="311">
        <f t="shared" si="6"/>
        <v>0</v>
      </c>
      <c r="R17" s="311">
        <f t="shared" si="6"/>
        <v>0</v>
      </c>
      <c r="S17" s="311"/>
      <c r="T17" s="311">
        <f t="shared" si="6"/>
        <v>100</v>
      </c>
      <c r="U17" s="311"/>
      <c r="V17" s="311"/>
      <c r="W17" s="313">
        <f t="shared" si="6"/>
        <v>247.5</v>
      </c>
      <c r="X17" s="315">
        <f t="shared" si="6"/>
        <v>50</v>
      </c>
      <c r="Y17" s="311"/>
      <c r="Z17" s="316"/>
      <c r="AA17" s="317">
        <f>SUM(AA9:AA16)</f>
        <v>98</v>
      </c>
      <c r="AB17" s="311">
        <f>SUM(AB9:AB16)</f>
        <v>197.5</v>
      </c>
      <c r="AC17" s="311">
        <f>SUM(AC9:AC16)</f>
        <v>100</v>
      </c>
      <c r="AD17" s="311"/>
      <c r="AE17" s="312"/>
      <c r="AF17" s="318">
        <f>SUM(AF9:AF16)</f>
        <v>0</v>
      </c>
      <c r="AG17" s="314">
        <f>SUM(AG9:AG16)</f>
        <v>200</v>
      </c>
      <c r="AH17" s="319"/>
    </row>
    <row r="18" spans="2:34" ht="15.75" customHeight="1" thickBot="1" x14ac:dyDescent="0.4">
      <c r="B18" s="766" t="s">
        <v>412</v>
      </c>
      <c r="C18" s="767"/>
      <c r="D18" s="767"/>
      <c r="E18" s="612"/>
      <c r="F18" s="612"/>
      <c r="G18" s="613"/>
      <c r="H18" s="612"/>
      <c r="I18" s="612"/>
      <c r="J18" s="612"/>
      <c r="K18" s="612"/>
      <c r="L18" s="614"/>
      <c r="M18" s="614"/>
      <c r="N18" s="614"/>
      <c r="O18" s="614"/>
      <c r="P18" s="614"/>
      <c r="Q18" s="614"/>
      <c r="R18" s="614"/>
      <c r="S18" s="614"/>
      <c r="T18" s="614"/>
      <c r="U18" s="614"/>
      <c r="V18" s="614"/>
      <c r="W18" s="614"/>
      <c r="X18" s="612"/>
      <c r="Y18" s="612"/>
      <c r="Z18" s="612"/>
      <c r="AA18" s="612"/>
      <c r="AB18" s="614"/>
      <c r="AC18" s="612"/>
      <c r="AD18" s="612"/>
      <c r="AE18" s="612"/>
      <c r="AF18" s="612"/>
      <c r="AG18" s="612"/>
      <c r="AH18" s="612"/>
    </row>
    <row r="19" spans="2:34" x14ac:dyDescent="0.35">
      <c r="B19" s="273" t="s">
        <v>174</v>
      </c>
      <c r="C19" s="274">
        <v>44742</v>
      </c>
      <c r="D19" s="275" t="s">
        <v>125</v>
      </c>
      <c r="E19" s="276">
        <v>1500</v>
      </c>
      <c r="F19" s="277">
        <v>100</v>
      </c>
      <c r="G19" s="278">
        <f>SUM(E19:F19)</f>
        <v>1600</v>
      </c>
      <c r="H19" s="279">
        <f>+G19*0.19</f>
        <v>304</v>
      </c>
      <c r="I19" s="278">
        <v>0</v>
      </c>
      <c r="J19" s="278">
        <f t="shared" ref="J19:J26" si="7">+I19+H19+G19</f>
        <v>1904</v>
      </c>
      <c r="K19" s="280">
        <v>984</v>
      </c>
      <c r="L19" s="283">
        <f>+J19-K19</f>
        <v>920</v>
      </c>
      <c r="M19" s="582"/>
      <c r="N19" s="353"/>
      <c r="O19" s="353">
        <f>SUM(M19:N19)</f>
        <v>0</v>
      </c>
      <c r="P19" s="353">
        <f>+O19*0.19</f>
        <v>0</v>
      </c>
      <c r="Q19" s="353">
        <v>0</v>
      </c>
      <c r="R19" s="353">
        <f t="shared" ref="R19" si="8">+Q19+P19+O19</f>
        <v>0</v>
      </c>
      <c r="S19" s="353"/>
      <c r="T19" s="353"/>
      <c r="U19" s="353"/>
      <c r="V19" s="353"/>
      <c r="W19" s="583">
        <f t="shared" ref="W19:W26" si="9">L19+R19-T19</f>
        <v>920</v>
      </c>
      <c r="X19" s="281">
        <v>100</v>
      </c>
      <c r="Y19" s="274">
        <v>45010</v>
      </c>
      <c r="Z19" s="282"/>
      <c r="AA19" s="283">
        <v>0</v>
      </c>
      <c r="AB19" s="279">
        <f t="shared" ref="AB19:AB26" si="10">+W19-X19</f>
        <v>820</v>
      </c>
      <c r="AC19" s="277">
        <v>150</v>
      </c>
      <c r="AD19" s="274">
        <v>44957</v>
      </c>
      <c r="AE19" s="382"/>
      <c r="AF19" s="284"/>
      <c r="AG19" s="285" t="s">
        <v>48</v>
      </c>
      <c r="AH19" s="289" t="s">
        <v>205</v>
      </c>
    </row>
    <row r="20" spans="2:34" x14ac:dyDescent="0.35">
      <c r="B20" s="273"/>
      <c r="C20" s="274"/>
      <c r="D20" s="287"/>
      <c r="E20" s="276"/>
      <c r="F20" s="277"/>
      <c r="G20" s="278"/>
      <c r="H20" s="279"/>
      <c r="I20" s="278"/>
      <c r="J20" s="278">
        <f t="shared" si="7"/>
        <v>0</v>
      </c>
      <c r="K20" s="288"/>
      <c r="L20" s="283">
        <f>+J20-K20</f>
        <v>0</v>
      </c>
      <c r="M20" s="351"/>
      <c r="N20" s="279"/>
      <c r="O20" s="279"/>
      <c r="P20" s="279"/>
      <c r="Q20" s="279"/>
      <c r="R20" s="279"/>
      <c r="S20" s="279"/>
      <c r="T20" s="279"/>
      <c r="U20" s="279"/>
      <c r="V20" s="279"/>
      <c r="W20" s="280">
        <f t="shared" si="9"/>
        <v>0</v>
      </c>
      <c r="X20" s="281"/>
      <c r="Y20" s="274"/>
      <c r="Z20" s="290"/>
      <c r="AA20" s="283"/>
      <c r="AB20" s="279">
        <f t="shared" si="10"/>
        <v>0</v>
      </c>
      <c r="AC20" s="277">
        <v>250</v>
      </c>
      <c r="AD20" s="274">
        <v>44972</v>
      </c>
      <c r="AE20" s="382"/>
      <c r="AF20" s="284"/>
      <c r="AG20" s="285"/>
      <c r="AH20" s="289" t="s">
        <v>238</v>
      </c>
    </row>
    <row r="21" spans="2:34" x14ac:dyDescent="0.35">
      <c r="B21" s="273"/>
      <c r="C21" s="274"/>
      <c r="D21" s="287"/>
      <c r="E21" s="276"/>
      <c r="F21" s="277"/>
      <c r="G21" s="278"/>
      <c r="H21" s="279"/>
      <c r="I21" s="278"/>
      <c r="J21" s="278">
        <f t="shared" si="7"/>
        <v>0</v>
      </c>
      <c r="K21" s="288"/>
      <c r="L21" s="283">
        <f>+J21-K21</f>
        <v>0</v>
      </c>
      <c r="M21" s="351"/>
      <c r="N21" s="279"/>
      <c r="O21" s="279"/>
      <c r="P21" s="279"/>
      <c r="Q21" s="279"/>
      <c r="R21" s="279"/>
      <c r="S21" s="279"/>
      <c r="T21" s="279"/>
      <c r="U21" s="279"/>
      <c r="V21" s="279"/>
      <c r="W21" s="280">
        <f t="shared" si="9"/>
        <v>0</v>
      </c>
      <c r="X21" s="281"/>
      <c r="Y21" s="274"/>
      <c r="Z21" s="290"/>
      <c r="AA21" s="283"/>
      <c r="AB21" s="279">
        <f t="shared" si="10"/>
        <v>0</v>
      </c>
      <c r="AC21" s="277">
        <v>250</v>
      </c>
      <c r="AD21" s="274">
        <v>44985</v>
      </c>
      <c r="AE21" s="382"/>
      <c r="AF21" s="284"/>
      <c r="AG21" s="285"/>
      <c r="AH21" s="289" t="s">
        <v>205</v>
      </c>
    </row>
    <row r="22" spans="2:34" x14ac:dyDescent="0.35">
      <c r="B22" s="273"/>
      <c r="C22" s="274"/>
      <c r="D22" s="287"/>
      <c r="E22" s="276"/>
      <c r="F22" s="277"/>
      <c r="G22" s="278"/>
      <c r="H22" s="279"/>
      <c r="I22" s="278"/>
      <c r="J22" s="278"/>
      <c r="K22" s="288"/>
      <c r="L22" s="283"/>
      <c r="M22" s="351"/>
      <c r="N22" s="279"/>
      <c r="O22" s="279"/>
      <c r="P22" s="279"/>
      <c r="Q22" s="279"/>
      <c r="R22" s="279"/>
      <c r="S22" s="279"/>
      <c r="T22" s="279"/>
      <c r="U22" s="279"/>
      <c r="V22" s="279"/>
      <c r="W22" s="280">
        <f t="shared" si="9"/>
        <v>0</v>
      </c>
      <c r="X22" s="281"/>
      <c r="Y22" s="274"/>
      <c r="Z22" s="290"/>
      <c r="AA22" s="283"/>
      <c r="AB22" s="279">
        <f t="shared" si="10"/>
        <v>0</v>
      </c>
      <c r="AC22" s="277">
        <f>AB19-SUM(AC19:AC21)</f>
        <v>170</v>
      </c>
      <c r="AD22" s="274">
        <v>45016</v>
      </c>
      <c r="AE22" s="382"/>
      <c r="AF22" s="284"/>
      <c r="AG22" s="285"/>
      <c r="AH22" s="289" t="s">
        <v>128</v>
      </c>
    </row>
    <row r="23" spans="2:34" x14ac:dyDescent="0.35">
      <c r="B23" s="273" t="s">
        <v>230</v>
      </c>
      <c r="C23" s="274"/>
      <c r="D23" s="287"/>
      <c r="E23" s="276"/>
      <c r="F23" s="277"/>
      <c r="G23" s="278">
        <f>SUM(E23:F23)</f>
        <v>0</v>
      </c>
      <c r="H23" s="279"/>
      <c r="I23" s="278"/>
      <c r="J23" s="278">
        <f t="shared" si="7"/>
        <v>0</v>
      </c>
      <c r="K23" s="288"/>
      <c r="L23" s="283">
        <f>+J23-K23</f>
        <v>0</v>
      </c>
      <c r="M23" s="351"/>
      <c r="N23" s="279"/>
      <c r="O23" s="279"/>
      <c r="P23" s="279"/>
      <c r="Q23" s="279"/>
      <c r="R23" s="279"/>
      <c r="S23" s="279"/>
      <c r="T23" s="279"/>
      <c r="U23" s="279"/>
      <c r="V23" s="279"/>
      <c r="W23" s="280">
        <f t="shared" si="9"/>
        <v>0</v>
      </c>
      <c r="X23" s="281"/>
      <c r="Y23" s="274"/>
      <c r="Z23" s="290"/>
      <c r="AA23" s="283"/>
      <c r="AB23" s="279">
        <f t="shared" si="10"/>
        <v>0</v>
      </c>
      <c r="AC23" s="277"/>
      <c r="AD23" s="274"/>
      <c r="AE23" s="382"/>
      <c r="AF23" s="284"/>
      <c r="AG23" s="285"/>
      <c r="AH23" s="286"/>
    </row>
    <row r="24" spans="2:34" x14ac:dyDescent="0.35">
      <c r="B24" s="273" t="s">
        <v>231</v>
      </c>
      <c r="C24" s="274"/>
      <c r="D24" s="287"/>
      <c r="E24" s="276"/>
      <c r="F24" s="277"/>
      <c r="G24" s="278">
        <f>SUM(E24:F24)</f>
        <v>0</v>
      </c>
      <c r="H24" s="279"/>
      <c r="I24" s="278"/>
      <c r="J24" s="278">
        <f t="shared" si="7"/>
        <v>0</v>
      </c>
      <c r="K24" s="291"/>
      <c r="L24" s="283">
        <f>+J24-K24</f>
        <v>0</v>
      </c>
      <c r="M24" s="351"/>
      <c r="N24" s="279"/>
      <c r="O24" s="279"/>
      <c r="P24" s="279"/>
      <c r="Q24" s="279"/>
      <c r="R24" s="279"/>
      <c r="S24" s="279"/>
      <c r="T24" s="279"/>
      <c r="U24" s="279"/>
      <c r="V24" s="279"/>
      <c r="W24" s="280">
        <f t="shared" si="9"/>
        <v>0</v>
      </c>
      <c r="X24" s="281"/>
      <c r="Y24" s="274"/>
      <c r="Z24" s="292"/>
      <c r="AA24" s="283"/>
      <c r="AB24" s="279">
        <f t="shared" si="10"/>
        <v>0</v>
      </c>
      <c r="AC24" s="277"/>
      <c r="AD24" s="274"/>
      <c r="AE24" s="382"/>
      <c r="AF24" s="284"/>
      <c r="AG24" s="285"/>
      <c r="AH24" s="286"/>
    </row>
    <row r="25" spans="2:34" x14ac:dyDescent="0.35">
      <c r="B25" s="273" t="s">
        <v>232</v>
      </c>
      <c r="C25" s="274"/>
      <c r="D25" s="287"/>
      <c r="E25" s="276"/>
      <c r="F25" s="277"/>
      <c r="G25" s="278">
        <f>SUM(E25:F25)</f>
        <v>0</v>
      </c>
      <c r="H25" s="279"/>
      <c r="I25" s="278"/>
      <c r="J25" s="278">
        <f t="shared" si="7"/>
        <v>0</v>
      </c>
      <c r="K25" s="288"/>
      <c r="L25" s="283">
        <f>+J25-K25</f>
        <v>0</v>
      </c>
      <c r="M25" s="351"/>
      <c r="N25" s="279"/>
      <c r="O25" s="279"/>
      <c r="P25" s="279"/>
      <c r="Q25" s="279"/>
      <c r="R25" s="279"/>
      <c r="S25" s="279"/>
      <c r="T25" s="279"/>
      <c r="U25" s="279"/>
      <c r="V25" s="279"/>
      <c r="W25" s="280">
        <f t="shared" si="9"/>
        <v>0</v>
      </c>
      <c r="X25" s="281"/>
      <c r="Y25" s="274"/>
      <c r="Z25" s="290"/>
      <c r="AA25" s="283"/>
      <c r="AB25" s="279">
        <f t="shared" si="10"/>
        <v>0</v>
      </c>
      <c r="AC25" s="277"/>
      <c r="AD25" s="274"/>
      <c r="AE25" s="382"/>
      <c r="AF25" s="284"/>
      <c r="AG25" s="285"/>
      <c r="AH25" s="286"/>
    </row>
    <row r="26" spans="2:34" ht="12" thickBot="1" x14ac:dyDescent="0.4">
      <c r="B26" s="293" t="s">
        <v>67</v>
      </c>
      <c r="C26" s="294"/>
      <c r="D26" s="295"/>
      <c r="E26" s="296"/>
      <c r="F26" s="297"/>
      <c r="G26" s="298"/>
      <c r="H26" s="299"/>
      <c r="I26" s="298"/>
      <c r="J26" s="278">
        <f t="shared" si="7"/>
        <v>0</v>
      </c>
      <c r="K26" s="300"/>
      <c r="L26" s="283">
        <f>+J26-K26</f>
        <v>0</v>
      </c>
      <c r="M26" s="584"/>
      <c r="N26" s="585"/>
      <c r="O26" s="585"/>
      <c r="P26" s="585"/>
      <c r="Q26" s="585"/>
      <c r="R26" s="585"/>
      <c r="S26" s="585"/>
      <c r="T26" s="585"/>
      <c r="U26" s="585"/>
      <c r="V26" s="585"/>
      <c r="W26" s="586">
        <f t="shared" si="9"/>
        <v>0</v>
      </c>
      <c r="X26" s="301"/>
      <c r="Y26" s="274"/>
      <c r="Z26" s="302"/>
      <c r="AA26" s="303"/>
      <c r="AB26" s="279">
        <f t="shared" si="10"/>
        <v>0</v>
      </c>
      <c r="AC26" s="297"/>
      <c r="AD26" s="274"/>
      <c r="AE26" s="383"/>
      <c r="AF26" s="304"/>
      <c r="AG26" s="305"/>
      <c r="AH26" s="286"/>
    </row>
    <row r="27" spans="2:34" ht="12" thickBot="1" x14ac:dyDescent="0.4">
      <c r="B27" s="307" t="s">
        <v>28</v>
      </c>
      <c r="C27" s="308"/>
      <c r="D27" s="309"/>
      <c r="E27" s="310">
        <f>SUM(E19:E26)</f>
        <v>1500</v>
      </c>
      <c r="F27" s="311">
        <f>SUM(F19:F26)</f>
        <v>100</v>
      </c>
      <c r="G27" s="311">
        <f>SUM(E27:F27)</f>
        <v>1600</v>
      </c>
      <c r="H27" s="311">
        <f t="shared" ref="H27:X27" si="11">SUM(H19:H26)</f>
        <v>304</v>
      </c>
      <c r="I27" s="311">
        <f t="shared" si="11"/>
        <v>0</v>
      </c>
      <c r="J27" s="312">
        <f t="shared" si="11"/>
        <v>1904</v>
      </c>
      <c r="K27" s="313">
        <f t="shared" si="11"/>
        <v>984</v>
      </c>
      <c r="L27" s="317">
        <f t="shared" si="11"/>
        <v>920</v>
      </c>
      <c r="M27" s="310">
        <f t="shared" si="11"/>
        <v>0</v>
      </c>
      <c r="N27" s="311">
        <f t="shared" si="11"/>
        <v>0</v>
      </c>
      <c r="O27" s="311">
        <f t="shared" si="11"/>
        <v>0</v>
      </c>
      <c r="P27" s="311">
        <f t="shared" si="11"/>
        <v>0</v>
      </c>
      <c r="Q27" s="311">
        <f t="shared" si="11"/>
        <v>0</v>
      </c>
      <c r="R27" s="311">
        <f t="shared" si="11"/>
        <v>0</v>
      </c>
      <c r="S27" s="311"/>
      <c r="T27" s="311">
        <f t="shared" si="11"/>
        <v>0</v>
      </c>
      <c r="U27" s="311"/>
      <c r="V27" s="311"/>
      <c r="W27" s="313">
        <f t="shared" si="11"/>
        <v>920</v>
      </c>
      <c r="X27" s="315">
        <f t="shared" si="11"/>
        <v>100</v>
      </c>
      <c r="Y27" s="311"/>
      <c r="Z27" s="316"/>
      <c r="AA27" s="317">
        <f>SUM(AA19:AA26)</f>
        <v>0</v>
      </c>
      <c r="AB27" s="311">
        <f>SUM(AB19:AB26)</f>
        <v>820</v>
      </c>
      <c r="AC27" s="311">
        <f>SUM(AC19:AC26)</f>
        <v>820</v>
      </c>
      <c r="AD27" s="311"/>
      <c r="AE27" s="312"/>
      <c r="AF27" s="318">
        <f>SUM(AF19:AF26)</f>
        <v>0</v>
      </c>
      <c r="AG27" s="314">
        <f>SUM(AG19:AG26)</f>
        <v>0</v>
      </c>
      <c r="AH27" s="319"/>
    </row>
    <row r="28" spans="2:34" ht="12" thickBot="1" x14ac:dyDescent="0.4">
      <c r="B28" s="777" t="s">
        <v>52</v>
      </c>
      <c r="C28" s="778"/>
      <c r="D28" s="779"/>
      <c r="E28" s="615"/>
      <c r="F28" s="616"/>
      <c r="G28" s="617"/>
      <c r="H28" s="616"/>
      <c r="I28" s="618"/>
      <c r="J28" s="618"/>
      <c r="K28" s="619"/>
      <c r="L28" s="620"/>
      <c r="M28" s="621"/>
      <c r="N28" s="622"/>
      <c r="O28" s="622"/>
      <c r="P28" s="622"/>
      <c r="Q28" s="622"/>
      <c r="R28" s="623"/>
      <c r="S28" s="624"/>
      <c r="T28" s="621"/>
      <c r="U28" s="622"/>
      <c r="V28" s="622"/>
      <c r="W28" s="624"/>
      <c r="X28" s="625"/>
      <c r="Y28" s="626"/>
      <c r="Z28" s="626"/>
      <c r="AA28" s="620"/>
      <c r="AB28" s="627"/>
      <c r="AC28" s="627"/>
      <c r="AD28" s="626"/>
      <c r="AE28" s="628"/>
      <c r="AF28" s="629"/>
      <c r="AG28" s="630"/>
      <c r="AH28" s="630"/>
    </row>
    <row r="29" spans="2:34" x14ac:dyDescent="0.35">
      <c r="B29" s="273" t="s">
        <v>233</v>
      </c>
      <c r="C29" s="274"/>
      <c r="D29" s="320"/>
      <c r="E29" s="321">
        <v>1000</v>
      </c>
      <c r="F29" s="322"/>
      <c r="G29" s="278">
        <f>SUM(E29:F29)</f>
        <v>1000</v>
      </c>
      <c r="H29" s="279">
        <f>+G29*0.19</f>
        <v>190</v>
      </c>
      <c r="I29" s="278">
        <v>0</v>
      </c>
      <c r="J29" s="278">
        <f t="shared" ref="J29:J36" si="12">+I29+H29+G29</f>
        <v>1190</v>
      </c>
      <c r="K29" s="323">
        <v>240</v>
      </c>
      <c r="L29" s="283">
        <f t="shared" ref="L29:L36" si="13">+J29-K29</f>
        <v>950</v>
      </c>
      <c r="M29" s="582"/>
      <c r="N29" s="353"/>
      <c r="O29" s="353">
        <f>SUM(M29:N29)</f>
        <v>0</v>
      </c>
      <c r="P29" s="353">
        <f>+O29*0.24</f>
        <v>0</v>
      </c>
      <c r="Q29" s="353">
        <v>0</v>
      </c>
      <c r="R29" s="353">
        <f t="shared" ref="R29" si="14">+Q29+P29+O29</f>
        <v>0</v>
      </c>
      <c r="S29" s="353"/>
      <c r="T29" s="587">
        <v>500</v>
      </c>
      <c r="U29" s="352">
        <v>44951</v>
      </c>
      <c r="V29" s="353"/>
      <c r="W29" s="583">
        <f t="shared" ref="W29:W36" si="15">L29+R29-T29</f>
        <v>450</v>
      </c>
      <c r="X29" s="324">
        <v>150</v>
      </c>
      <c r="Y29" s="274"/>
      <c r="Z29" s="282"/>
      <c r="AA29" s="283">
        <v>0</v>
      </c>
      <c r="AB29" s="279">
        <f t="shared" ref="AB29:AB36" si="16">+W29-X29</f>
        <v>300</v>
      </c>
      <c r="AC29" s="322">
        <v>50</v>
      </c>
      <c r="AD29" s="274">
        <v>44864</v>
      </c>
      <c r="AE29" s="382"/>
      <c r="AF29" s="325">
        <v>0</v>
      </c>
      <c r="AG29" s="326"/>
      <c r="AH29" s="289" t="s">
        <v>225</v>
      </c>
    </row>
    <row r="30" spans="2:34" x14ac:dyDescent="0.35">
      <c r="B30" s="273"/>
      <c r="C30" s="274"/>
      <c r="D30" s="320"/>
      <c r="E30" s="321"/>
      <c r="F30" s="322"/>
      <c r="G30" s="278"/>
      <c r="H30" s="279"/>
      <c r="I30" s="278"/>
      <c r="J30" s="278">
        <f t="shared" si="12"/>
        <v>0</v>
      </c>
      <c r="K30" s="323"/>
      <c r="L30" s="283">
        <f t="shared" si="13"/>
        <v>0</v>
      </c>
      <c r="M30" s="351"/>
      <c r="N30" s="279"/>
      <c r="O30" s="279"/>
      <c r="P30" s="279"/>
      <c r="Q30" s="279"/>
      <c r="R30" s="279"/>
      <c r="S30" s="279"/>
      <c r="T30" s="279"/>
      <c r="U30" s="279"/>
      <c r="V30" s="279"/>
      <c r="W30" s="280">
        <f t="shared" si="15"/>
        <v>0</v>
      </c>
      <c r="X30" s="324"/>
      <c r="Y30" s="274"/>
      <c r="Z30" s="327"/>
      <c r="AA30" s="283"/>
      <c r="AB30" s="279">
        <f t="shared" si="16"/>
        <v>0</v>
      </c>
      <c r="AC30" s="322">
        <v>200</v>
      </c>
      <c r="AD30" s="274">
        <v>44895</v>
      </c>
      <c r="AE30" s="382"/>
      <c r="AF30" s="325"/>
      <c r="AG30" s="326"/>
      <c r="AH30" s="289" t="s">
        <v>225</v>
      </c>
    </row>
    <row r="31" spans="2:34" x14ac:dyDescent="0.35">
      <c r="B31" s="273"/>
      <c r="C31" s="274"/>
      <c r="D31" s="320"/>
      <c r="E31" s="321"/>
      <c r="F31" s="322"/>
      <c r="G31" s="278"/>
      <c r="H31" s="279"/>
      <c r="I31" s="278"/>
      <c r="J31" s="278">
        <f t="shared" si="12"/>
        <v>0</v>
      </c>
      <c r="K31" s="323"/>
      <c r="L31" s="283">
        <f t="shared" si="13"/>
        <v>0</v>
      </c>
      <c r="M31" s="351"/>
      <c r="N31" s="279"/>
      <c r="O31" s="279"/>
      <c r="P31" s="279"/>
      <c r="Q31" s="279"/>
      <c r="R31" s="279"/>
      <c r="S31" s="279"/>
      <c r="T31" s="279"/>
      <c r="U31" s="279"/>
      <c r="V31" s="279"/>
      <c r="W31" s="280">
        <f t="shared" si="15"/>
        <v>0</v>
      </c>
      <c r="X31" s="324"/>
      <c r="Y31" s="274"/>
      <c r="Z31" s="327"/>
      <c r="AA31" s="283"/>
      <c r="AB31" s="279">
        <f t="shared" si="16"/>
        <v>0</v>
      </c>
      <c r="AC31" s="322">
        <v>50</v>
      </c>
      <c r="AD31" s="274">
        <v>44925</v>
      </c>
      <c r="AE31" s="382"/>
      <c r="AF31" s="325"/>
      <c r="AG31" s="326"/>
      <c r="AH31" s="289" t="s">
        <v>238</v>
      </c>
    </row>
    <row r="32" spans="2:34" x14ac:dyDescent="0.35">
      <c r="B32" s="273"/>
      <c r="C32" s="274"/>
      <c r="D32" s="320"/>
      <c r="E32" s="321"/>
      <c r="F32" s="322"/>
      <c r="G32" s="278"/>
      <c r="H32" s="279"/>
      <c r="I32" s="278"/>
      <c r="J32" s="278"/>
      <c r="K32" s="323"/>
      <c r="L32" s="283"/>
      <c r="M32" s="351"/>
      <c r="N32" s="279"/>
      <c r="O32" s="279"/>
      <c r="P32" s="279"/>
      <c r="Q32" s="279"/>
      <c r="R32" s="279"/>
      <c r="S32" s="279"/>
      <c r="T32" s="279"/>
      <c r="U32" s="279"/>
      <c r="V32" s="279"/>
      <c r="W32" s="280">
        <f t="shared" si="15"/>
        <v>0</v>
      </c>
      <c r="X32" s="324"/>
      <c r="Y32" s="274"/>
      <c r="Z32" s="327"/>
      <c r="AA32" s="283"/>
      <c r="AB32" s="279">
        <f t="shared" si="16"/>
        <v>0</v>
      </c>
      <c r="AC32" s="322"/>
      <c r="AD32" s="274"/>
      <c r="AE32" s="382"/>
      <c r="AF32" s="325"/>
      <c r="AG32" s="326"/>
      <c r="AH32" s="286"/>
    </row>
    <row r="33" spans="2:34" x14ac:dyDescent="0.35">
      <c r="B33" s="273" t="s">
        <v>234</v>
      </c>
      <c r="C33" s="274"/>
      <c r="D33" s="320"/>
      <c r="E33" s="321"/>
      <c r="F33" s="322"/>
      <c r="G33" s="278">
        <f>SUM(E33:F33)</f>
        <v>0</v>
      </c>
      <c r="H33" s="279"/>
      <c r="I33" s="278"/>
      <c r="J33" s="278">
        <f t="shared" si="12"/>
        <v>0</v>
      </c>
      <c r="K33" s="323"/>
      <c r="L33" s="283">
        <f t="shared" si="13"/>
        <v>0</v>
      </c>
      <c r="M33" s="351"/>
      <c r="N33" s="279"/>
      <c r="O33" s="279"/>
      <c r="P33" s="279"/>
      <c r="Q33" s="279"/>
      <c r="R33" s="279"/>
      <c r="S33" s="279"/>
      <c r="T33" s="279"/>
      <c r="U33" s="279"/>
      <c r="V33" s="279"/>
      <c r="W33" s="280">
        <f t="shared" si="15"/>
        <v>0</v>
      </c>
      <c r="X33" s="324"/>
      <c r="Y33" s="274"/>
      <c r="Z33" s="327"/>
      <c r="AA33" s="283"/>
      <c r="AB33" s="279">
        <f t="shared" si="16"/>
        <v>0</v>
      </c>
      <c r="AC33" s="322"/>
      <c r="AD33" s="274"/>
      <c r="AE33" s="382"/>
      <c r="AF33" s="320"/>
      <c r="AG33" s="326"/>
      <c r="AH33" s="286"/>
    </row>
    <row r="34" spans="2:34" x14ac:dyDescent="0.35">
      <c r="B34" s="273" t="s">
        <v>235</v>
      </c>
      <c r="C34" s="274"/>
      <c r="D34" s="320"/>
      <c r="E34" s="321"/>
      <c r="F34" s="322"/>
      <c r="G34" s="278">
        <f>SUM(E34:F34)</f>
        <v>0</v>
      </c>
      <c r="H34" s="279"/>
      <c r="I34" s="278"/>
      <c r="J34" s="278">
        <f t="shared" si="12"/>
        <v>0</v>
      </c>
      <c r="K34" s="323"/>
      <c r="L34" s="283">
        <f t="shared" si="13"/>
        <v>0</v>
      </c>
      <c r="M34" s="351"/>
      <c r="N34" s="279"/>
      <c r="O34" s="279"/>
      <c r="P34" s="279"/>
      <c r="Q34" s="279"/>
      <c r="R34" s="279"/>
      <c r="S34" s="279"/>
      <c r="T34" s="279"/>
      <c r="U34" s="279"/>
      <c r="V34" s="279"/>
      <c r="W34" s="280">
        <f t="shared" si="15"/>
        <v>0</v>
      </c>
      <c r="X34" s="324"/>
      <c r="Y34" s="274"/>
      <c r="Z34" s="327"/>
      <c r="AA34" s="283"/>
      <c r="AB34" s="279">
        <f t="shared" si="16"/>
        <v>0</v>
      </c>
      <c r="AC34" s="322"/>
      <c r="AD34" s="274"/>
      <c r="AE34" s="382"/>
      <c r="AF34" s="320"/>
      <c r="AG34" s="326"/>
      <c r="AH34" s="286"/>
    </row>
    <row r="35" spans="2:34" x14ac:dyDescent="0.35">
      <c r="B35" s="273" t="s">
        <v>236</v>
      </c>
      <c r="C35" s="274"/>
      <c r="D35" s="287"/>
      <c r="E35" s="276"/>
      <c r="F35" s="277"/>
      <c r="G35" s="278">
        <f>SUM(E35:F35)</f>
        <v>0</v>
      </c>
      <c r="H35" s="279"/>
      <c r="I35" s="278"/>
      <c r="J35" s="278">
        <f t="shared" si="12"/>
        <v>0</v>
      </c>
      <c r="K35" s="288"/>
      <c r="L35" s="283">
        <f t="shared" si="13"/>
        <v>0</v>
      </c>
      <c r="M35" s="351"/>
      <c r="N35" s="279"/>
      <c r="O35" s="279"/>
      <c r="P35" s="279"/>
      <c r="Q35" s="279"/>
      <c r="R35" s="279"/>
      <c r="S35" s="279"/>
      <c r="T35" s="279"/>
      <c r="U35" s="279"/>
      <c r="V35" s="279"/>
      <c r="W35" s="280">
        <f t="shared" si="15"/>
        <v>0</v>
      </c>
      <c r="X35" s="281"/>
      <c r="Y35" s="274"/>
      <c r="Z35" s="290"/>
      <c r="AA35" s="283"/>
      <c r="AB35" s="279">
        <f t="shared" si="16"/>
        <v>0</v>
      </c>
      <c r="AC35" s="277"/>
      <c r="AD35" s="274"/>
      <c r="AE35" s="382"/>
      <c r="AF35" s="284"/>
      <c r="AG35" s="285"/>
      <c r="AH35" s="286"/>
    </row>
    <row r="36" spans="2:34" ht="12" thickBot="1" x14ac:dyDescent="0.4">
      <c r="B36" s="293" t="s">
        <v>67</v>
      </c>
      <c r="C36" s="294"/>
      <c r="D36" s="295"/>
      <c r="E36" s="296"/>
      <c r="F36" s="297"/>
      <c r="G36" s="298"/>
      <c r="H36" s="299"/>
      <c r="I36" s="298"/>
      <c r="J36" s="278">
        <f t="shared" si="12"/>
        <v>0</v>
      </c>
      <c r="K36" s="300"/>
      <c r="L36" s="283">
        <f t="shared" si="13"/>
        <v>0</v>
      </c>
      <c r="M36" s="357"/>
      <c r="N36" s="299"/>
      <c r="O36" s="299"/>
      <c r="P36" s="299"/>
      <c r="Q36" s="299"/>
      <c r="R36" s="299"/>
      <c r="S36" s="299"/>
      <c r="T36" s="299"/>
      <c r="U36" s="299"/>
      <c r="V36" s="299"/>
      <c r="W36" s="358">
        <f t="shared" si="15"/>
        <v>0</v>
      </c>
      <c r="X36" s="301"/>
      <c r="Y36" s="274"/>
      <c r="Z36" s="302"/>
      <c r="AA36" s="303"/>
      <c r="AB36" s="279">
        <f t="shared" si="16"/>
        <v>0</v>
      </c>
      <c r="AC36" s="297"/>
      <c r="AD36" s="274"/>
      <c r="AE36" s="383"/>
      <c r="AF36" s="304"/>
      <c r="AG36" s="305"/>
      <c r="AH36" s="286"/>
    </row>
    <row r="37" spans="2:34" ht="12" thickBot="1" x14ac:dyDescent="0.4">
      <c r="B37" s="631" t="s">
        <v>129</v>
      </c>
      <c r="C37" s="632"/>
      <c r="D37" s="633"/>
      <c r="E37" s="590">
        <f t="shared" ref="E37:X37" si="17">SUM(E29:E36)</f>
        <v>1000</v>
      </c>
      <c r="F37" s="591">
        <f t="shared" si="17"/>
        <v>0</v>
      </c>
      <c r="G37" s="591">
        <f t="shared" si="17"/>
        <v>1000</v>
      </c>
      <c r="H37" s="591">
        <f t="shared" si="17"/>
        <v>190</v>
      </c>
      <c r="I37" s="591">
        <f t="shared" si="17"/>
        <v>0</v>
      </c>
      <c r="J37" s="634">
        <f t="shared" si="17"/>
        <v>1190</v>
      </c>
      <c r="K37" s="592">
        <f t="shared" si="17"/>
        <v>240</v>
      </c>
      <c r="L37" s="635">
        <f t="shared" si="17"/>
        <v>950</v>
      </c>
      <c r="M37" s="590">
        <f t="shared" si="17"/>
        <v>0</v>
      </c>
      <c r="N37" s="591">
        <f t="shared" si="17"/>
        <v>0</v>
      </c>
      <c r="O37" s="591">
        <f t="shared" si="17"/>
        <v>0</v>
      </c>
      <c r="P37" s="591">
        <f t="shared" si="17"/>
        <v>0</v>
      </c>
      <c r="Q37" s="591">
        <f t="shared" si="17"/>
        <v>0</v>
      </c>
      <c r="R37" s="591">
        <f t="shared" si="17"/>
        <v>0</v>
      </c>
      <c r="S37" s="591"/>
      <c r="T37" s="591">
        <f t="shared" si="17"/>
        <v>500</v>
      </c>
      <c r="U37" s="591"/>
      <c r="V37" s="591"/>
      <c r="W37" s="592">
        <f t="shared" si="17"/>
        <v>450</v>
      </c>
      <c r="X37" s="636">
        <f t="shared" si="17"/>
        <v>150</v>
      </c>
      <c r="Y37" s="591"/>
      <c r="Z37" s="637"/>
      <c r="AA37" s="635">
        <f>SUM(AA29:AA36)</f>
        <v>0</v>
      </c>
      <c r="AB37" s="591">
        <f>SUM(AB29:AB36)</f>
        <v>300</v>
      </c>
      <c r="AC37" s="591">
        <f>SUM(AC29:AC36)</f>
        <v>300</v>
      </c>
      <c r="AD37" s="591"/>
      <c r="AE37" s="634"/>
      <c r="AF37" s="638">
        <f>SUM(AF29:AF36)</f>
        <v>0</v>
      </c>
      <c r="AG37" s="639">
        <f>SUM(AG29:AG36)</f>
        <v>0</v>
      </c>
      <c r="AH37" s="640"/>
    </row>
    <row r="38" spans="2:34" ht="15" customHeight="1" thickBot="1" x14ac:dyDescent="0.4">
      <c r="B38" s="780" t="s">
        <v>435</v>
      </c>
      <c r="C38" s="781"/>
      <c r="D38" s="781"/>
      <c r="E38" s="647"/>
      <c r="F38" s="647"/>
      <c r="G38" s="648"/>
      <c r="H38" s="647"/>
      <c r="I38" s="647"/>
      <c r="J38" s="647"/>
      <c r="K38" s="647"/>
      <c r="L38" s="649"/>
      <c r="M38" s="649"/>
      <c r="N38" s="649"/>
      <c r="O38" s="649"/>
      <c r="P38" s="649"/>
      <c r="Q38" s="649"/>
      <c r="R38" s="649"/>
      <c r="S38" s="649"/>
      <c r="T38" s="649"/>
      <c r="U38" s="649"/>
      <c r="V38" s="649"/>
      <c r="W38" s="649"/>
      <c r="X38" s="647"/>
      <c r="Y38" s="647"/>
      <c r="Z38" s="647"/>
      <c r="AA38" s="647"/>
      <c r="AB38" s="649"/>
      <c r="AC38" s="647"/>
      <c r="AD38" s="647"/>
      <c r="AE38" s="647"/>
      <c r="AF38" s="647"/>
      <c r="AG38" s="647"/>
      <c r="AH38" s="647"/>
    </row>
    <row r="39" spans="2:34" ht="15" customHeight="1" x14ac:dyDescent="0.35">
      <c r="B39" s="601" t="s">
        <v>436</v>
      </c>
      <c r="C39" s="602">
        <v>44957</v>
      </c>
      <c r="D39" s="603" t="s">
        <v>125</v>
      </c>
      <c r="E39" s="641"/>
      <c r="F39" s="642"/>
      <c r="G39" s="643"/>
      <c r="H39" s="644"/>
      <c r="I39" s="643"/>
      <c r="J39" s="643"/>
      <c r="K39" s="645"/>
      <c r="L39" s="646"/>
      <c r="M39" s="588">
        <v>1500</v>
      </c>
      <c r="N39" s="589">
        <v>100</v>
      </c>
      <c r="O39" s="355">
        <f>SUM(M39:N39)</f>
        <v>1600</v>
      </c>
      <c r="P39" s="355">
        <f>+O39*0.19</f>
        <v>304</v>
      </c>
      <c r="Q39" s="355">
        <v>0</v>
      </c>
      <c r="R39" s="355">
        <f t="shared" ref="R39" si="18">+Q39+P39+O39</f>
        <v>1904</v>
      </c>
      <c r="S39" s="355"/>
      <c r="T39" s="355">
        <v>984</v>
      </c>
      <c r="U39" s="355"/>
      <c r="V39" s="355"/>
      <c r="W39" s="356">
        <f t="shared" ref="W39:W46" si="19">L39+R39-T39</f>
        <v>920</v>
      </c>
      <c r="X39" s="606">
        <v>0</v>
      </c>
      <c r="Y39" s="602"/>
      <c r="Z39" s="607"/>
      <c r="AA39" s="605">
        <v>0</v>
      </c>
      <c r="AB39" s="355">
        <f t="shared" ref="AB39:AB46" si="20">+W39-X39</f>
        <v>920</v>
      </c>
      <c r="AC39" s="589">
        <v>250</v>
      </c>
      <c r="AD39" s="602">
        <v>44957</v>
      </c>
      <c r="AE39" s="608"/>
      <c r="AF39" s="609"/>
      <c r="AG39" s="610" t="s">
        <v>48</v>
      </c>
      <c r="AH39" s="611" t="s">
        <v>205</v>
      </c>
    </row>
    <row r="40" spans="2:34" ht="15" customHeight="1" x14ac:dyDescent="0.35">
      <c r="B40" s="273"/>
      <c r="C40" s="274"/>
      <c r="D40" s="287"/>
      <c r="E40" s="365"/>
      <c r="F40" s="366"/>
      <c r="G40" s="367"/>
      <c r="H40" s="368"/>
      <c r="I40" s="367"/>
      <c r="J40" s="367">
        <f>+I40+H40+G40</f>
        <v>0</v>
      </c>
      <c r="K40" s="370"/>
      <c r="L40" s="369">
        <f>+J40-K40</f>
        <v>0</v>
      </c>
      <c r="M40" s="351"/>
      <c r="N40" s="279"/>
      <c r="O40" s="279"/>
      <c r="P40" s="279"/>
      <c r="Q40" s="279"/>
      <c r="R40" s="279"/>
      <c r="S40" s="279"/>
      <c r="T40" s="279"/>
      <c r="U40" s="279"/>
      <c r="V40" s="279"/>
      <c r="W40" s="280">
        <f t="shared" si="19"/>
        <v>0</v>
      </c>
      <c r="X40" s="281"/>
      <c r="Y40" s="274"/>
      <c r="Z40" s="290"/>
      <c r="AA40" s="283"/>
      <c r="AB40" s="279">
        <f t="shared" si="20"/>
        <v>0</v>
      </c>
      <c r="AC40" s="277">
        <v>250</v>
      </c>
      <c r="AD40" s="274">
        <v>45016</v>
      </c>
      <c r="AE40" s="382"/>
      <c r="AF40" s="284"/>
      <c r="AG40" s="285"/>
      <c r="AH40" s="289" t="s">
        <v>128</v>
      </c>
    </row>
    <row r="41" spans="2:34" ht="15" customHeight="1" x14ac:dyDescent="0.35">
      <c r="B41" s="273"/>
      <c r="C41" s="274"/>
      <c r="D41" s="287"/>
      <c r="E41" s="365"/>
      <c r="F41" s="366"/>
      <c r="G41" s="367"/>
      <c r="H41" s="368"/>
      <c r="I41" s="367"/>
      <c r="J41" s="367">
        <f t="shared" ref="J41" si="21">+I41+H41+G41</f>
        <v>0</v>
      </c>
      <c r="K41" s="370"/>
      <c r="L41" s="369">
        <f>+J41-K41</f>
        <v>0</v>
      </c>
      <c r="M41" s="351"/>
      <c r="N41" s="279"/>
      <c r="O41" s="279"/>
      <c r="P41" s="279"/>
      <c r="Q41" s="279"/>
      <c r="R41" s="279"/>
      <c r="S41" s="279"/>
      <c r="T41" s="279"/>
      <c r="U41" s="279"/>
      <c r="V41" s="279"/>
      <c r="W41" s="280">
        <f t="shared" si="19"/>
        <v>0</v>
      </c>
      <c r="X41" s="281"/>
      <c r="Y41" s="274"/>
      <c r="Z41" s="290"/>
      <c r="AA41" s="283"/>
      <c r="AB41" s="279">
        <f t="shared" si="20"/>
        <v>0</v>
      </c>
      <c r="AC41" s="277">
        <v>268</v>
      </c>
      <c r="AD41" s="274">
        <v>45046</v>
      </c>
      <c r="AE41" s="382"/>
      <c r="AF41" s="284"/>
      <c r="AG41" s="285"/>
      <c r="AH41" s="289" t="s">
        <v>128</v>
      </c>
    </row>
    <row r="42" spans="2:34" ht="15" customHeight="1" x14ac:dyDescent="0.35">
      <c r="B42" s="273"/>
      <c r="C42" s="274"/>
      <c r="D42" s="287"/>
      <c r="E42" s="365"/>
      <c r="F42" s="366"/>
      <c r="G42" s="367"/>
      <c r="H42" s="368"/>
      <c r="I42" s="367"/>
      <c r="J42" s="367"/>
      <c r="K42" s="370"/>
      <c r="L42" s="369"/>
      <c r="M42" s="351"/>
      <c r="N42" s="279"/>
      <c r="O42" s="279"/>
      <c r="P42" s="279"/>
      <c r="Q42" s="279"/>
      <c r="R42" s="279"/>
      <c r="S42" s="279"/>
      <c r="T42" s="279"/>
      <c r="U42" s="279"/>
      <c r="V42" s="279"/>
      <c r="W42" s="280">
        <f t="shared" si="19"/>
        <v>0</v>
      </c>
      <c r="X42" s="281"/>
      <c r="Y42" s="274"/>
      <c r="Z42" s="290"/>
      <c r="AA42" s="283"/>
      <c r="AB42" s="279">
        <f t="shared" si="20"/>
        <v>0</v>
      </c>
      <c r="AC42" s="277"/>
      <c r="AD42" s="274"/>
      <c r="AE42" s="382"/>
      <c r="AF42" s="284">
        <v>250</v>
      </c>
      <c r="AG42" s="285"/>
      <c r="AH42" s="286"/>
    </row>
    <row r="43" spans="2:34" ht="15" customHeight="1" x14ac:dyDescent="0.35">
      <c r="B43" s="273" t="s">
        <v>437</v>
      </c>
      <c r="C43" s="274"/>
      <c r="D43" s="287"/>
      <c r="E43" s="365"/>
      <c r="F43" s="366"/>
      <c r="G43" s="367">
        <f>SUM(E43:F43)</f>
        <v>0</v>
      </c>
      <c r="H43" s="368"/>
      <c r="I43" s="367"/>
      <c r="J43" s="367">
        <f t="shared" ref="J43:J46" si="22">+I43+H43+G43</f>
        <v>0</v>
      </c>
      <c r="K43" s="370"/>
      <c r="L43" s="369">
        <f>+J43-K43</f>
        <v>0</v>
      </c>
      <c r="M43" s="351"/>
      <c r="N43" s="279"/>
      <c r="O43" s="279"/>
      <c r="P43" s="279"/>
      <c r="Q43" s="279"/>
      <c r="R43" s="279"/>
      <c r="S43" s="279"/>
      <c r="T43" s="279"/>
      <c r="U43" s="279"/>
      <c r="V43" s="279"/>
      <c r="W43" s="280">
        <f t="shared" si="19"/>
        <v>0</v>
      </c>
      <c r="X43" s="281"/>
      <c r="Y43" s="274"/>
      <c r="Z43" s="290"/>
      <c r="AA43" s="283"/>
      <c r="AB43" s="279">
        <f t="shared" si="20"/>
        <v>0</v>
      </c>
      <c r="AC43" s="277"/>
      <c r="AD43" s="274"/>
      <c r="AE43" s="382"/>
      <c r="AF43" s="284"/>
      <c r="AG43" s="285"/>
      <c r="AH43" s="286"/>
    </row>
    <row r="44" spans="2:34" ht="15" customHeight="1" x14ac:dyDescent="0.35">
      <c r="B44" s="273" t="s">
        <v>438</v>
      </c>
      <c r="C44" s="274"/>
      <c r="D44" s="287"/>
      <c r="E44" s="365"/>
      <c r="F44" s="366"/>
      <c r="G44" s="367">
        <f>SUM(E44:F44)</f>
        <v>0</v>
      </c>
      <c r="H44" s="368"/>
      <c r="I44" s="367"/>
      <c r="J44" s="367">
        <f t="shared" si="22"/>
        <v>0</v>
      </c>
      <c r="K44" s="371"/>
      <c r="L44" s="369">
        <f>+J44-K44</f>
        <v>0</v>
      </c>
      <c r="M44" s="351"/>
      <c r="N44" s="279"/>
      <c r="O44" s="279"/>
      <c r="P44" s="279"/>
      <c r="Q44" s="279"/>
      <c r="R44" s="279"/>
      <c r="S44" s="279"/>
      <c r="T44" s="279"/>
      <c r="U44" s="279"/>
      <c r="V44" s="279"/>
      <c r="W44" s="280">
        <f t="shared" si="19"/>
        <v>0</v>
      </c>
      <c r="X44" s="281"/>
      <c r="Y44" s="274"/>
      <c r="Z44" s="292"/>
      <c r="AA44" s="283"/>
      <c r="AB44" s="279">
        <f t="shared" si="20"/>
        <v>0</v>
      </c>
      <c r="AC44" s="277"/>
      <c r="AD44" s="274"/>
      <c r="AE44" s="382"/>
      <c r="AF44" s="284"/>
      <c r="AG44" s="285"/>
      <c r="AH44" s="286"/>
    </row>
    <row r="45" spans="2:34" ht="15" customHeight="1" x14ac:dyDescent="0.35">
      <c r="B45" s="273" t="s">
        <v>439</v>
      </c>
      <c r="C45" s="274"/>
      <c r="D45" s="287"/>
      <c r="E45" s="365"/>
      <c r="F45" s="366"/>
      <c r="G45" s="367">
        <f>SUM(E45:F45)</f>
        <v>0</v>
      </c>
      <c r="H45" s="368"/>
      <c r="I45" s="367"/>
      <c r="J45" s="367">
        <f t="shared" si="22"/>
        <v>0</v>
      </c>
      <c r="K45" s="370"/>
      <c r="L45" s="369">
        <f>+J45-K45</f>
        <v>0</v>
      </c>
      <c r="M45" s="351"/>
      <c r="N45" s="279"/>
      <c r="O45" s="279"/>
      <c r="P45" s="279"/>
      <c r="Q45" s="279"/>
      <c r="R45" s="279"/>
      <c r="S45" s="279"/>
      <c r="T45" s="279"/>
      <c r="U45" s="279"/>
      <c r="V45" s="279"/>
      <c r="W45" s="280">
        <f>L45+R45-T45</f>
        <v>0</v>
      </c>
      <c r="X45" s="281"/>
      <c r="Y45" s="274"/>
      <c r="Z45" s="290"/>
      <c r="AA45" s="283"/>
      <c r="AB45" s="279">
        <f t="shared" si="20"/>
        <v>0</v>
      </c>
      <c r="AC45" s="277"/>
      <c r="AD45" s="274"/>
      <c r="AE45" s="382"/>
      <c r="AF45" s="284"/>
      <c r="AG45" s="285"/>
      <c r="AH45" s="286"/>
    </row>
    <row r="46" spans="2:34" ht="15.75" customHeight="1" thickBot="1" x14ac:dyDescent="0.4">
      <c r="B46" s="293" t="s">
        <v>67</v>
      </c>
      <c r="C46" s="294"/>
      <c r="D46" s="295"/>
      <c r="E46" s="372"/>
      <c r="F46" s="373"/>
      <c r="G46" s="374"/>
      <c r="H46" s="375"/>
      <c r="I46" s="374"/>
      <c r="J46" s="367">
        <f t="shared" si="22"/>
        <v>0</v>
      </c>
      <c r="K46" s="376"/>
      <c r="L46" s="369">
        <f>+J46-K46</f>
        <v>0</v>
      </c>
      <c r="M46" s="584"/>
      <c r="N46" s="585"/>
      <c r="O46" s="585"/>
      <c r="P46" s="585"/>
      <c r="Q46" s="585"/>
      <c r="R46" s="585"/>
      <c r="S46" s="585"/>
      <c r="T46" s="585"/>
      <c r="U46" s="585"/>
      <c r="V46" s="585"/>
      <c r="W46" s="586">
        <f t="shared" si="19"/>
        <v>0</v>
      </c>
      <c r="X46" s="301"/>
      <c r="Y46" s="274"/>
      <c r="Z46" s="302"/>
      <c r="AA46" s="303"/>
      <c r="AB46" s="279">
        <f t="shared" si="20"/>
        <v>0</v>
      </c>
      <c r="AC46" s="297"/>
      <c r="AD46" s="274"/>
      <c r="AE46" s="383"/>
      <c r="AF46" s="304"/>
      <c r="AG46" s="305"/>
      <c r="AH46" s="286"/>
    </row>
    <row r="47" spans="2:34" ht="15.75" customHeight="1" thickBot="1" x14ac:dyDescent="0.4">
      <c r="B47" s="307" t="s">
        <v>440</v>
      </c>
      <c r="C47" s="308"/>
      <c r="D47" s="309"/>
      <c r="E47" s="377">
        <f>SUM(E39:E46)</f>
        <v>0</v>
      </c>
      <c r="F47" s="378">
        <f t="shared" ref="F47:X47" si="23">SUM(F39:F46)</f>
        <v>0</v>
      </c>
      <c r="G47" s="378">
        <f t="shared" si="23"/>
        <v>0</v>
      </c>
      <c r="H47" s="378">
        <f t="shared" si="23"/>
        <v>0</v>
      </c>
      <c r="I47" s="378">
        <f t="shared" si="23"/>
        <v>0</v>
      </c>
      <c r="J47" s="379">
        <f t="shared" si="23"/>
        <v>0</v>
      </c>
      <c r="K47" s="380">
        <f t="shared" si="23"/>
        <v>0</v>
      </c>
      <c r="L47" s="381">
        <f t="shared" si="23"/>
        <v>0</v>
      </c>
      <c r="M47" s="590">
        <f t="shared" si="23"/>
        <v>1500</v>
      </c>
      <c r="N47" s="591">
        <f t="shared" si="23"/>
        <v>100</v>
      </c>
      <c r="O47" s="591">
        <f t="shared" si="23"/>
        <v>1600</v>
      </c>
      <c r="P47" s="591">
        <f t="shared" si="23"/>
        <v>304</v>
      </c>
      <c r="Q47" s="591">
        <f t="shared" si="23"/>
        <v>0</v>
      </c>
      <c r="R47" s="591">
        <f t="shared" si="23"/>
        <v>1904</v>
      </c>
      <c r="S47" s="591"/>
      <c r="T47" s="591">
        <f t="shared" si="23"/>
        <v>984</v>
      </c>
      <c r="U47" s="591"/>
      <c r="V47" s="591"/>
      <c r="W47" s="592">
        <f t="shared" si="23"/>
        <v>920</v>
      </c>
      <c r="X47" s="315">
        <f t="shared" si="23"/>
        <v>0</v>
      </c>
      <c r="Y47" s="311"/>
      <c r="Z47" s="316"/>
      <c r="AA47" s="317">
        <f>SUM(AA39:AA46)</f>
        <v>0</v>
      </c>
      <c r="AB47" s="311">
        <f>SUM(AB39:AB46)</f>
        <v>920</v>
      </c>
      <c r="AC47" s="311">
        <f>SUM(AC39:AC46)</f>
        <v>768</v>
      </c>
      <c r="AD47" s="311"/>
      <c r="AE47" s="312"/>
      <c r="AF47" s="328">
        <f>SUM(AF39:AF46)</f>
        <v>250</v>
      </c>
      <c r="AG47" s="314">
        <f>SUM(AG39:AG46)</f>
        <v>0</v>
      </c>
      <c r="AH47" s="319"/>
    </row>
    <row r="48" spans="2:34" ht="12" thickBot="1" x14ac:dyDescent="0.4">
      <c r="B48" s="329" t="s">
        <v>53</v>
      </c>
      <c r="C48" s="330"/>
      <c r="D48" s="331"/>
      <c r="E48" s="332">
        <f t="shared" ref="E48:J48" si="24">+E37+E17+E27+E47</f>
        <v>3400</v>
      </c>
      <c r="F48" s="332">
        <f t="shared" si="24"/>
        <v>250</v>
      </c>
      <c r="G48" s="332">
        <f t="shared" si="24"/>
        <v>3650</v>
      </c>
      <c r="H48" s="332">
        <f t="shared" si="24"/>
        <v>693.5</v>
      </c>
      <c r="I48" s="332">
        <f t="shared" si="24"/>
        <v>98</v>
      </c>
      <c r="J48" s="332">
        <f t="shared" si="24"/>
        <v>4441.5</v>
      </c>
      <c r="K48" s="332">
        <f>+K37+K17+K27+K47</f>
        <v>2224</v>
      </c>
      <c r="L48" s="333">
        <f>+L37+L17+L27+L47</f>
        <v>2217.5</v>
      </c>
      <c r="M48" s="594">
        <f t="shared" ref="M48" si="25">+M37+M17+M27+M47</f>
        <v>1500</v>
      </c>
      <c r="N48" s="595">
        <f t="shared" ref="N48" si="26">+N37+N17+N27+N47</f>
        <v>100</v>
      </c>
      <c r="O48" s="595">
        <f t="shared" ref="O48" si="27">+O37+O17+O27+O47</f>
        <v>1600</v>
      </c>
      <c r="P48" s="595">
        <f t="shared" ref="P48" si="28">+P37+P17+P27+P47</f>
        <v>304</v>
      </c>
      <c r="Q48" s="595">
        <f t="shared" ref="Q48" si="29">+Q37+Q17+Q27+Q47</f>
        <v>0</v>
      </c>
      <c r="R48" s="595">
        <f t="shared" ref="R48" si="30">+R37+R17+R27+R47</f>
        <v>1904</v>
      </c>
      <c r="S48" s="595"/>
      <c r="T48" s="595">
        <f>+T37+T17+T27+T47</f>
        <v>1584</v>
      </c>
      <c r="U48" s="595"/>
      <c r="V48" s="595"/>
      <c r="W48" s="593">
        <f>+W37+W17+W27+W47</f>
        <v>2537.5</v>
      </c>
      <c r="X48" s="334">
        <f t="shared" ref="X48" si="31">+X37+X17+X27</f>
        <v>300</v>
      </c>
      <c r="Y48" s="335"/>
      <c r="Z48" s="336"/>
      <c r="AA48" s="335">
        <f>+AA37+AA17+AA27+AA47</f>
        <v>98</v>
      </c>
      <c r="AB48" s="596">
        <f>+AB37+AB17+AB27+AB47</f>
        <v>2237.5</v>
      </c>
      <c r="AC48" s="335">
        <f>+AC37+AC17+AC27+AC47</f>
        <v>1988</v>
      </c>
      <c r="AD48" s="335">
        <f>+AD37+AD17+AD27+AD47</f>
        <v>0</v>
      </c>
      <c r="AE48" s="335"/>
      <c r="AF48" s="335">
        <f>+AF37+AF17+AF27+AF47</f>
        <v>250</v>
      </c>
      <c r="AG48" s="337">
        <f t="shared" ref="AG48" si="32">+AG37+AG17+AG27</f>
        <v>200</v>
      </c>
      <c r="AH48" s="338"/>
    </row>
    <row r="49" spans="1:34" ht="12" thickBot="1" x14ac:dyDescent="0.4">
      <c r="B49" s="339"/>
      <c r="C49" s="340"/>
      <c r="D49" s="340"/>
      <c r="E49" s="340"/>
      <c r="F49" s="340"/>
      <c r="G49" s="341">
        <f>+G48-F48-E48</f>
        <v>0</v>
      </c>
      <c r="H49" s="340"/>
      <c r="I49" s="340"/>
      <c r="J49" s="342">
        <f>+J48-I48-H48-G48</f>
        <v>0</v>
      </c>
      <c r="K49" s="340"/>
      <c r="L49" s="341">
        <f>+J48-K48-L48</f>
        <v>0</v>
      </c>
      <c r="M49" s="341"/>
      <c r="N49" s="341"/>
      <c r="O49" s="341">
        <f>+O48-N48-M48</f>
        <v>0</v>
      </c>
      <c r="P49" s="340"/>
      <c r="Q49" s="340"/>
      <c r="R49" s="342">
        <f>+R48-Q48-P48-O48</f>
        <v>0</v>
      </c>
      <c r="S49" s="341"/>
      <c r="T49" s="340"/>
      <c r="U49" s="341"/>
      <c r="V49" s="341"/>
      <c r="W49" s="341">
        <f>L48+R48-T48-W48</f>
        <v>0</v>
      </c>
      <c r="X49" s="340"/>
      <c r="Y49" s="343"/>
      <c r="Z49" s="343"/>
      <c r="AA49" s="340"/>
      <c r="AB49" s="341">
        <f>+W48-X48-AB48</f>
        <v>0</v>
      </c>
      <c r="AC49" s="341">
        <f>+AC48+AF48-AB48</f>
        <v>0.5</v>
      </c>
      <c r="AD49" s="340"/>
      <c r="AE49" s="340"/>
      <c r="AF49" s="340"/>
      <c r="AG49" s="363" t="s">
        <v>237</v>
      </c>
      <c r="AH49" s="344">
        <f>SUMIF(AH9:AH47,"RESTANT",AC9:AC47)</f>
        <v>750</v>
      </c>
    </row>
    <row r="50" spans="1:34" ht="12" thickBot="1" x14ac:dyDescent="0.4">
      <c r="AG50" s="363"/>
      <c r="AH50" s="344"/>
    </row>
    <row r="51" spans="1:34" ht="12.75" customHeight="1" x14ac:dyDescent="0.35">
      <c r="A51" s="345">
        <f>+G27-'57_Achizitii'!G25</f>
        <v>-98400</v>
      </c>
      <c r="B51" s="346" t="s">
        <v>206</v>
      </c>
      <c r="C51" s="271" t="s">
        <v>360</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row>
    <row r="52" spans="1:34" ht="12.75" customHeight="1" x14ac:dyDescent="0.35">
      <c r="A52" s="345">
        <f>+G37+CPP!E26</f>
        <v>1000</v>
      </c>
      <c r="B52" s="346" t="s">
        <v>206</v>
      </c>
      <c r="C52" s="271" t="s">
        <v>361</v>
      </c>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row>
    <row r="53" spans="1:34" ht="12.75" customHeight="1" x14ac:dyDescent="0.35">
      <c r="A53" s="345">
        <f>+L48-BS!E24-BS!E34</f>
        <v>2217.5</v>
      </c>
      <c r="B53" s="346" t="s">
        <v>211</v>
      </c>
      <c r="C53" s="776" t="s">
        <v>413</v>
      </c>
      <c r="D53" s="776"/>
      <c r="E53" s="776"/>
      <c r="F53" s="776"/>
      <c r="G53" s="776"/>
      <c r="H53" s="776"/>
      <c r="I53" s="776"/>
      <c r="J53" s="776"/>
      <c r="K53" s="776"/>
      <c r="L53" s="776"/>
      <c r="M53" s="347"/>
      <c r="N53" s="347"/>
      <c r="O53" s="347"/>
      <c r="P53" s="347"/>
      <c r="Q53" s="347"/>
      <c r="R53" s="347"/>
      <c r="S53" s="347"/>
      <c r="T53" s="347"/>
      <c r="U53" s="347"/>
      <c r="V53" s="347"/>
      <c r="W53" s="347"/>
      <c r="X53" s="271"/>
      <c r="Y53" s="271"/>
      <c r="Z53" s="271"/>
      <c r="AA53" s="271"/>
      <c r="AB53" s="271"/>
      <c r="AC53" s="271"/>
      <c r="AD53" s="271"/>
      <c r="AE53" s="271"/>
      <c r="AF53" s="271"/>
      <c r="AG53" s="271"/>
    </row>
    <row r="56" spans="1:34" x14ac:dyDescent="0.35">
      <c r="B56" s="348" t="s">
        <v>36</v>
      </c>
      <c r="C56" s="349"/>
    </row>
    <row r="57" spans="1:34" x14ac:dyDescent="0.35">
      <c r="B57" s="763" t="s">
        <v>55</v>
      </c>
      <c r="C57" s="763"/>
    </row>
  </sheetData>
  <mergeCells count="76">
    <mergeCell ref="Y6:Y7"/>
    <mergeCell ref="AA6:AA7"/>
    <mergeCell ref="AE6:AE7"/>
    <mergeCell ref="AC6:AC7"/>
    <mergeCell ref="Z6:Z7"/>
    <mergeCell ref="AB6:AB7"/>
    <mergeCell ref="AD6:AD7"/>
    <mergeCell ref="J6:J7"/>
    <mergeCell ref="T6:T7"/>
    <mergeCell ref="O6:O7"/>
    <mergeCell ref="M6:M7"/>
    <mergeCell ref="N6:N7"/>
    <mergeCell ref="B57:C57"/>
    <mergeCell ref="F6:F7"/>
    <mergeCell ref="G6:G7"/>
    <mergeCell ref="K6:K7"/>
    <mergeCell ref="B8:D8"/>
    <mergeCell ref="B18:D18"/>
    <mergeCell ref="B6:B7"/>
    <mergeCell ref="C6:C7"/>
    <mergeCell ref="D6:D7"/>
    <mergeCell ref="E6:E7"/>
    <mergeCell ref="C53:L53"/>
    <mergeCell ref="B28:D28"/>
    <mergeCell ref="B38:D38"/>
    <mergeCell ref="H6:H7"/>
    <mergeCell ref="I6:I7"/>
    <mergeCell ref="L6:L7"/>
    <mergeCell ref="AH3:AH5"/>
    <mergeCell ref="AH6:AH7"/>
    <mergeCell ref="AG3:AG5"/>
    <mergeCell ref="AG6:AG7"/>
    <mergeCell ref="AD4:AD5"/>
    <mergeCell ref="AF6:AF7"/>
    <mergeCell ref="O4:O5"/>
    <mergeCell ref="P4:P5"/>
    <mergeCell ref="Q4:Q5"/>
    <mergeCell ref="R4:R5"/>
    <mergeCell ref="W6:W7"/>
    <mergeCell ref="U6:U7"/>
    <mergeCell ref="V6:V7"/>
    <mergeCell ref="X6:X7"/>
    <mergeCell ref="Q6:Q7"/>
    <mergeCell ref="R6:R7"/>
    <mergeCell ref="T4:T5"/>
    <mergeCell ref="P6:P7"/>
    <mergeCell ref="S4:S5"/>
    <mergeCell ref="S6:S7"/>
    <mergeCell ref="B3:D3"/>
    <mergeCell ref="C4:C5"/>
    <mergeCell ref="D4:D5"/>
    <mergeCell ref="E4:E5"/>
    <mergeCell ref="F4:F5"/>
    <mergeCell ref="E3:L3"/>
    <mergeCell ref="I4:I5"/>
    <mergeCell ref="L4:L5"/>
    <mergeCell ref="H4:H5"/>
    <mergeCell ref="J4:J5"/>
    <mergeCell ref="G4:G5"/>
    <mergeCell ref="K4:K5"/>
    <mergeCell ref="Y4:Y5"/>
    <mergeCell ref="X3:Z3"/>
    <mergeCell ref="AA3:AF3"/>
    <mergeCell ref="AF4:AF5"/>
    <mergeCell ref="M2:W2"/>
    <mergeCell ref="AC4:AC5"/>
    <mergeCell ref="AA4:AA5"/>
    <mergeCell ref="M3:W3"/>
    <mergeCell ref="W4:W5"/>
    <mergeCell ref="V4:V5"/>
    <mergeCell ref="U4:U5"/>
    <mergeCell ref="X4:X5"/>
    <mergeCell ref="AB4:AB5"/>
    <mergeCell ref="Z4:Z5"/>
    <mergeCell ref="M4:M5"/>
    <mergeCell ref="N4:N5"/>
  </mergeCells>
  <dataValidations count="1">
    <dataValidation type="list" allowBlank="1" showInputMessage="1" showErrorMessage="1" sqref="AH9:AH15 AH29:AH36 AH39:AH46 AH19:AH26" xr:uid="{00000000-0002-0000-0500-000000000000}">
      <formula1>"NESCADENT,RESTANT,LITIGIU,REESALONAT,CONTINGENT"</formula1>
    </dataValidation>
  </dataValidations>
  <pageMargins left="0.41" right="0.26" top="0.44" bottom="0.74803149606299202" header="0.31496062992126" footer="0.31496062992126"/>
  <pageSetup paperSize="9" scale="3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2509-AACA-4FBF-A04F-BF4F633C856A}">
  <sheetPr>
    <pageSetUpPr fitToPage="1"/>
  </sheetPr>
  <dimension ref="A1:Y42"/>
  <sheetViews>
    <sheetView zoomScale="85" zoomScaleNormal="85" workbookViewId="0">
      <pane xSplit="2" ySplit="7" topLeftCell="C21" activePane="bottomRight" state="frozen"/>
      <selection activeCell="C33" sqref="C33:S33"/>
      <selection pane="topRight" activeCell="C33" sqref="C33:S33"/>
      <selection pane="bottomLeft" activeCell="C33" sqref="C33:S33"/>
      <selection pane="bottomRight" activeCell="C33" sqref="C33:S33"/>
    </sheetView>
  </sheetViews>
  <sheetFormatPr defaultColWidth="9.140625" defaultRowHeight="13.15" x14ac:dyDescent="0.4"/>
  <cols>
    <col min="1" max="1" width="11" style="2" customWidth="1"/>
    <col min="2" max="2" width="13.7109375" style="2" customWidth="1"/>
    <col min="3" max="3" width="14.7109375" style="2" customWidth="1"/>
    <col min="4" max="4" width="12.85546875" style="2" customWidth="1"/>
    <col min="5" max="5" width="14.140625" style="2" customWidth="1"/>
    <col min="6" max="6" width="15.42578125" style="2" customWidth="1"/>
    <col min="7" max="7" width="16.85546875" style="2" bestFit="1" customWidth="1"/>
    <col min="8" max="8" width="14.140625" style="2" customWidth="1"/>
    <col min="9" max="9" width="13.140625" style="223" customWidth="1"/>
    <col min="10" max="10" width="15.7109375" style="223" customWidth="1"/>
    <col min="11" max="11" width="13.42578125" style="223" customWidth="1"/>
    <col min="12" max="12" width="15" style="223" customWidth="1"/>
    <col min="13" max="13" width="9.85546875" style="223" customWidth="1"/>
    <col min="14" max="14" width="12.28515625" style="223" customWidth="1"/>
    <col min="15" max="15" width="11.42578125" style="223" customWidth="1"/>
    <col min="16" max="16" width="15.28515625" style="223" customWidth="1"/>
    <col min="17" max="18" width="13.85546875" style="223" customWidth="1"/>
    <col min="19" max="19" width="13.7109375" style="223" customWidth="1"/>
    <col min="20" max="20" width="13.140625" style="223" customWidth="1"/>
    <col min="21" max="21" width="13.42578125" style="223" customWidth="1"/>
    <col min="22" max="22" width="13.28515625" style="223" customWidth="1"/>
    <col min="23" max="23" width="16.42578125" style="2" customWidth="1"/>
    <col min="24" max="25" width="15.5703125" style="2" customWidth="1"/>
    <col min="26" max="16384" width="9.140625" style="2"/>
  </cols>
  <sheetData>
    <row r="1" spans="2:25" ht="15.75" x14ac:dyDescent="0.5">
      <c r="B1" s="46" t="s">
        <v>355</v>
      </c>
      <c r="I1" s="2"/>
      <c r="J1" s="2"/>
      <c r="K1" s="2"/>
      <c r="L1" s="2"/>
      <c r="M1" s="2"/>
      <c r="N1" s="2"/>
      <c r="O1" s="2"/>
      <c r="P1" s="2"/>
      <c r="Q1" s="2"/>
      <c r="R1" s="2"/>
      <c r="S1" s="2"/>
      <c r="T1" s="2"/>
      <c r="U1" s="2"/>
    </row>
    <row r="2" spans="2:25" ht="13.5" thickBot="1" x14ac:dyDescent="0.45"/>
    <row r="3" spans="2:25" ht="32.25" customHeight="1" x14ac:dyDescent="0.4">
      <c r="B3" s="790" t="s">
        <v>135</v>
      </c>
      <c r="C3" s="792" t="s">
        <v>364</v>
      </c>
      <c r="D3" s="792" t="s">
        <v>136</v>
      </c>
      <c r="E3" s="792" t="s">
        <v>137</v>
      </c>
      <c r="F3" s="792" t="s">
        <v>391</v>
      </c>
      <c r="G3" s="792" t="s">
        <v>356</v>
      </c>
      <c r="H3" s="819" t="s">
        <v>354</v>
      </c>
      <c r="I3" s="796" t="s">
        <v>461</v>
      </c>
      <c r="J3" s="796" t="s">
        <v>356</v>
      </c>
      <c r="K3" s="826" t="s">
        <v>354</v>
      </c>
      <c r="L3" s="828" t="s">
        <v>462</v>
      </c>
      <c r="M3" s="796" t="s">
        <v>346</v>
      </c>
      <c r="N3" s="796" t="s">
        <v>347</v>
      </c>
      <c r="O3" s="796" t="s">
        <v>343</v>
      </c>
      <c r="P3" s="830" t="s">
        <v>463</v>
      </c>
      <c r="Q3" s="821" t="s">
        <v>464</v>
      </c>
      <c r="R3" s="794" t="s">
        <v>346</v>
      </c>
      <c r="S3" s="794" t="s">
        <v>347</v>
      </c>
      <c r="T3" s="794" t="s">
        <v>343</v>
      </c>
      <c r="U3" s="794" t="s">
        <v>465</v>
      </c>
      <c r="V3" s="817" t="s">
        <v>354</v>
      </c>
      <c r="W3" s="817" t="s">
        <v>466</v>
      </c>
      <c r="X3" s="817" t="s">
        <v>390</v>
      </c>
      <c r="Y3" s="819" t="s">
        <v>467</v>
      </c>
    </row>
    <row r="4" spans="2:25" ht="18" customHeight="1" thickBot="1" x14ac:dyDescent="0.45">
      <c r="B4" s="791"/>
      <c r="C4" s="793"/>
      <c r="D4" s="793"/>
      <c r="E4" s="793"/>
      <c r="F4" s="793"/>
      <c r="G4" s="793"/>
      <c r="H4" s="832"/>
      <c r="I4" s="797"/>
      <c r="J4" s="797"/>
      <c r="K4" s="827"/>
      <c r="L4" s="829"/>
      <c r="M4" s="797"/>
      <c r="N4" s="797"/>
      <c r="O4" s="797"/>
      <c r="P4" s="831"/>
      <c r="Q4" s="822"/>
      <c r="R4" s="795"/>
      <c r="S4" s="795"/>
      <c r="T4" s="795"/>
      <c r="U4" s="795"/>
      <c r="V4" s="818"/>
      <c r="W4" s="818"/>
      <c r="X4" s="818"/>
      <c r="Y4" s="820"/>
    </row>
    <row r="5" spans="2:25" ht="15" customHeight="1" thickBot="1" x14ac:dyDescent="0.45">
      <c r="B5" s="87" t="s">
        <v>56</v>
      </c>
      <c r="C5" s="88" t="s">
        <v>57</v>
      </c>
      <c r="D5" s="88" t="s">
        <v>44</v>
      </c>
      <c r="E5" s="88" t="s">
        <v>133</v>
      </c>
      <c r="F5" s="88" t="s">
        <v>32</v>
      </c>
      <c r="G5" s="88" t="s">
        <v>33</v>
      </c>
      <c r="H5" s="553" t="s">
        <v>54</v>
      </c>
      <c r="I5" s="571" t="s">
        <v>468</v>
      </c>
      <c r="J5" s="572" t="s">
        <v>469</v>
      </c>
      <c r="K5" s="573" t="s">
        <v>470</v>
      </c>
      <c r="L5" s="574" t="s">
        <v>471</v>
      </c>
      <c r="M5" s="572" t="s">
        <v>472</v>
      </c>
      <c r="N5" s="572" t="s">
        <v>473</v>
      </c>
      <c r="O5" s="572" t="s">
        <v>474</v>
      </c>
      <c r="P5" s="573" t="s">
        <v>475</v>
      </c>
      <c r="Q5" s="575" t="s">
        <v>45</v>
      </c>
      <c r="R5" s="576" t="s">
        <v>46</v>
      </c>
      <c r="S5" s="577" t="s">
        <v>34</v>
      </c>
      <c r="T5" s="577" t="s">
        <v>222</v>
      </c>
      <c r="U5" s="578" t="s">
        <v>476</v>
      </c>
      <c r="V5" s="579" t="s">
        <v>431</v>
      </c>
      <c r="W5" s="579" t="s">
        <v>208</v>
      </c>
      <c r="X5" s="580" t="s">
        <v>209</v>
      </c>
      <c r="Y5" s="581" t="s">
        <v>210</v>
      </c>
    </row>
    <row r="6" spans="2:25" ht="18.75" customHeight="1" thickBot="1" x14ac:dyDescent="0.45">
      <c r="B6" s="823" t="s">
        <v>510</v>
      </c>
      <c r="C6" s="824"/>
      <c r="D6" s="824"/>
      <c r="E6" s="824"/>
      <c r="F6" s="824"/>
      <c r="G6" s="824"/>
      <c r="H6" s="824"/>
      <c r="I6" s="824"/>
      <c r="J6" s="824"/>
      <c r="K6" s="824"/>
      <c r="L6" s="824"/>
      <c r="M6" s="824"/>
      <c r="N6" s="824"/>
      <c r="O6" s="824"/>
      <c r="P6" s="824"/>
      <c r="Q6" s="824"/>
      <c r="R6" s="824"/>
      <c r="S6" s="824"/>
      <c r="T6" s="824"/>
      <c r="U6" s="824"/>
      <c r="V6" s="825"/>
      <c r="W6" s="825"/>
      <c r="X6" s="825"/>
      <c r="Y6" s="570"/>
    </row>
    <row r="7" spans="2:25" ht="15" customHeight="1" thickBot="1" x14ac:dyDescent="0.45">
      <c r="B7" s="813" t="s">
        <v>477</v>
      </c>
      <c r="C7" s="814"/>
      <c r="D7" s="814"/>
      <c r="E7" s="814"/>
      <c r="F7" s="814"/>
      <c r="G7" s="814"/>
      <c r="H7" s="814"/>
      <c r="I7" s="814"/>
      <c r="J7" s="814"/>
      <c r="K7" s="814"/>
      <c r="L7" s="814"/>
      <c r="M7" s="814"/>
      <c r="N7" s="814"/>
      <c r="O7" s="814"/>
      <c r="P7" s="814"/>
      <c r="Q7" s="814"/>
      <c r="R7" s="814"/>
      <c r="S7" s="814"/>
      <c r="T7" s="814"/>
      <c r="U7" s="814"/>
      <c r="V7" s="815"/>
      <c r="W7" s="815"/>
      <c r="X7" s="816"/>
      <c r="Y7" s="600"/>
    </row>
    <row r="8" spans="2:25" x14ac:dyDescent="0.4">
      <c r="B8" s="43" t="s">
        <v>478</v>
      </c>
      <c r="C8" s="44"/>
      <c r="D8" s="45">
        <v>44612</v>
      </c>
      <c r="E8" s="44"/>
      <c r="F8" s="44">
        <v>100000</v>
      </c>
      <c r="G8" s="384" t="s">
        <v>182</v>
      </c>
      <c r="H8" s="137">
        <v>44870</v>
      </c>
      <c r="I8" s="597"/>
      <c r="J8" s="389"/>
      <c r="K8" s="389"/>
      <c r="L8" s="598">
        <v>50000</v>
      </c>
      <c r="M8" s="389">
        <v>44977</v>
      </c>
      <c r="N8" s="389" t="s">
        <v>214</v>
      </c>
      <c r="O8" s="389"/>
      <c r="P8" s="390">
        <f>+F8-L8-L9</f>
        <v>25000</v>
      </c>
      <c r="Q8" s="556">
        <v>0</v>
      </c>
      <c r="R8" s="389"/>
      <c r="S8" s="389"/>
      <c r="T8" s="389"/>
      <c r="U8" s="390">
        <f>+P8-Q8</f>
        <v>25000</v>
      </c>
      <c r="V8" s="599">
        <f>+H8+K8</f>
        <v>44870</v>
      </c>
      <c r="W8" s="392"/>
      <c r="X8" s="414" t="s">
        <v>205</v>
      </c>
      <c r="Y8" s="414"/>
    </row>
    <row r="9" spans="2:25" x14ac:dyDescent="0.4">
      <c r="B9" s="43"/>
      <c r="C9" s="44"/>
      <c r="D9" s="45"/>
      <c r="E9" s="44"/>
      <c r="F9" s="44"/>
      <c r="G9" s="384"/>
      <c r="H9" s="137"/>
      <c r="I9" s="560"/>
      <c r="J9" s="399"/>
      <c r="K9" s="399"/>
      <c r="L9" s="402">
        <v>25000</v>
      </c>
      <c r="M9" s="399">
        <v>44985</v>
      </c>
      <c r="N9" s="399" t="s">
        <v>215</v>
      </c>
      <c r="O9" s="399"/>
      <c r="P9" s="391"/>
      <c r="Q9" s="556"/>
      <c r="R9" s="389"/>
      <c r="S9" s="389"/>
      <c r="T9" s="389"/>
      <c r="U9" s="391">
        <f t="shared" ref="U9:U13" si="0">+P9-Q9</f>
        <v>0</v>
      </c>
      <c r="V9" s="81"/>
      <c r="W9" s="392"/>
      <c r="X9" s="393" t="s">
        <v>238</v>
      </c>
      <c r="Y9" s="393"/>
    </row>
    <row r="10" spans="2:25" x14ac:dyDescent="0.4">
      <c r="B10" s="43"/>
      <c r="C10" s="44"/>
      <c r="D10" s="45"/>
      <c r="E10" s="44"/>
      <c r="F10" s="44"/>
      <c r="G10" s="384"/>
      <c r="H10" s="137"/>
      <c r="I10" s="560"/>
      <c r="J10" s="399"/>
      <c r="K10" s="399"/>
      <c r="L10" s="402"/>
      <c r="M10" s="399"/>
      <c r="N10" s="399"/>
      <c r="O10" s="399"/>
      <c r="P10" s="395"/>
      <c r="Q10" s="556"/>
      <c r="R10" s="389"/>
      <c r="S10" s="389"/>
      <c r="T10" s="394"/>
      <c r="U10" s="391">
        <f t="shared" si="0"/>
        <v>0</v>
      </c>
      <c r="V10" s="81"/>
      <c r="W10" s="392"/>
      <c r="X10" s="135"/>
      <c r="Y10" s="135"/>
    </row>
    <row r="11" spans="2:25" x14ac:dyDescent="0.4">
      <c r="B11" s="38"/>
      <c r="C11" s="44"/>
      <c r="D11" s="27"/>
      <c r="E11" s="29"/>
      <c r="F11" s="29">
        <v>100000</v>
      </c>
      <c r="G11" s="396" t="s">
        <v>181</v>
      </c>
      <c r="H11" s="93">
        <v>44900</v>
      </c>
      <c r="I11" s="560"/>
      <c r="J11" s="399"/>
      <c r="K11" s="399"/>
      <c r="L11" s="402">
        <v>100000</v>
      </c>
      <c r="M11" s="399">
        <v>44985</v>
      </c>
      <c r="N11" s="399"/>
      <c r="O11" s="399"/>
      <c r="P11" s="391">
        <f>+F11-L11+I11</f>
        <v>0</v>
      </c>
      <c r="Q11" s="557"/>
      <c r="R11" s="399"/>
      <c r="S11" s="399"/>
      <c r="T11" s="399"/>
      <c r="U11" s="391">
        <f t="shared" si="0"/>
        <v>0</v>
      </c>
      <c r="V11" s="39"/>
      <c r="W11" s="400"/>
      <c r="X11" s="393" t="s">
        <v>225</v>
      </c>
      <c r="Y11" s="393"/>
    </row>
    <row r="12" spans="2:25" x14ac:dyDescent="0.4">
      <c r="B12" s="38"/>
      <c r="C12" s="44"/>
      <c r="D12" s="27"/>
      <c r="E12" s="29"/>
      <c r="F12" s="29">
        <v>100000</v>
      </c>
      <c r="G12" s="396" t="s">
        <v>183</v>
      </c>
      <c r="H12" s="93">
        <v>44931</v>
      </c>
      <c r="I12" s="560"/>
      <c r="J12" s="399"/>
      <c r="K12" s="399"/>
      <c r="L12" s="402"/>
      <c r="M12" s="399"/>
      <c r="N12" s="399"/>
      <c r="O12" s="399"/>
      <c r="P12" s="391">
        <f>+F12-L12+I12</f>
        <v>100000</v>
      </c>
      <c r="Q12" s="557">
        <v>100000</v>
      </c>
      <c r="R12" s="399"/>
      <c r="S12" s="399"/>
      <c r="T12" s="399"/>
      <c r="U12" s="391">
        <f t="shared" si="0"/>
        <v>0</v>
      </c>
      <c r="V12" s="388"/>
      <c r="W12" s="401"/>
      <c r="X12" s="393"/>
      <c r="Y12" s="393"/>
    </row>
    <row r="13" spans="2:25" x14ac:dyDescent="0.4">
      <c r="B13" s="38"/>
      <c r="C13" s="44"/>
      <c r="D13" s="27"/>
      <c r="E13" s="29"/>
      <c r="F13" s="29"/>
      <c r="G13" s="396"/>
      <c r="H13" s="93"/>
      <c r="I13" s="398">
        <v>100000</v>
      </c>
      <c r="J13" s="403" t="s">
        <v>479</v>
      </c>
      <c r="K13" s="399">
        <v>44962</v>
      </c>
      <c r="L13" s="402">
        <f>+I13</f>
        <v>100000</v>
      </c>
      <c r="M13" s="399">
        <v>44985</v>
      </c>
      <c r="N13" s="399"/>
      <c r="O13" s="399"/>
      <c r="P13" s="391">
        <f>+F13-L13+I13</f>
        <v>0</v>
      </c>
      <c r="Q13" s="557"/>
      <c r="R13" s="399"/>
      <c r="S13" s="399"/>
      <c r="T13" s="399"/>
      <c r="U13" s="391">
        <f t="shared" si="0"/>
        <v>0</v>
      </c>
      <c r="V13" s="388"/>
      <c r="W13" s="401"/>
      <c r="X13" s="393"/>
      <c r="Y13" s="393"/>
    </row>
    <row r="14" spans="2:25" x14ac:dyDescent="0.4">
      <c r="B14" s="38"/>
      <c r="C14" s="44"/>
      <c r="D14" s="27"/>
      <c r="E14" s="29"/>
      <c r="F14" s="29"/>
      <c r="G14" s="396"/>
      <c r="H14" s="93"/>
      <c r="I14" s="398">
        <v>100000</v>
      </c>
      <c r="J14" s="403" t="s">
        <v>480</v>
      </c>
      <c r="K14" s="399">
        <v>44990</v>
      </c>
      <c r="L14" s="402"/>
      <c r="M14" s="399"/>
      <c r="N14" s="399"/>
      <c r="O14" s="399"/>
      <c r="P14" s="391">
        <f>+F14-L14+I14</f>
        <v>100000</v>
      </c>
      <c r="Q14" s="557"/>
      <c r="R14" s="399"/>
      <c r="S14" s="399"/>
      <c r="T14" s="399"/>
      <c r="U14" s="391">
        <f>+P14-Q14</f>
        <v>100000</v>
      </c>
      <c r="V14" s="388">
        <f>+H14+K14</f>
        <v>44990</v>
      </c>
      <c r="W14" s="401"/>
      <c r="X14" s="393" t="s">
        <v>128</v>
      </c>
      <c r="Y14" s="393"/>
    </row>
    <row r="15" spans="2:25" x14ac:dyDescent="0.4">
      <c r="B15" s="28"/>
      <c r="C15" s="44"/>
      <c r="D15" s="29"/>
      <c r="E15" s="29"/>
      <c r="F15" s="29"/>
      <c r="G15" s="31"/>
      <c r="H15" s="93"/>
      <c r="I15" s="560"/>
      <c r="J15" s="399"/>
      <c r="K15" s="399"/>
      <c r="L15" s="402"/>
      <c r="M15" s="399"/>
      <c r="N15" s="399"/>
      <c r="O15" s="399"/>
      <c r="P15" s="391"/>
      <c r="Q15" s="557"/>
      <c r="R15" s="399"/>
      <c r="S15" s="399"/>
      <c r="T15" s="399"/>
      <c r="U15" s="391"/>
      <c r="V15" s="388"/>
      <c r="W15" s="400">
        <v>20000</v>
      </c>
      <c r="X15" s="393" t="s">
        <v>238</v>
      </c>
      <c r="Y15" s="393"/>
    </row>
    <row r="16" spans="2:25" x14ac:dyDescent="0.4">
      <c r="B16" s="13"/>
      <c r="C16" s="44"/>
      <c r="D16" s="29"/>
      <c r="E16" s="29"/>
      <c r="F16" s="29"/>
      <c r="G16" s="31"/>
      <c r="H16" s="93"/>
      <c r="I16" s="560"/>
      <c r="J16" s="399"/>
      <c r="K16" s="399"/>
      <c r="L16" s="402"/>
      <c r="M16" s="399"/>
      <c r="N16" s="399"/>
      <c r="O16" s="399"/>
      <c r="P16" s="391"/>
      <c r="Q16" s="557"/>
      <c r="R16" s="399"/>
      <c r="S16" s="399"/>
      <c r="T16" s="399"/>
      <c r="U16" s="391"/>
      <c r="V16" s="39"/>
      <c r="W16" s="404"/>
      <c r="X16" s="135"/>
      <c r="Y16" s="135"/>
    </row>
    <row r="17" spans="2:25" ht="13.5" thickBot="1" x14ac:dyDescent="0.45">
      <c r="B17" s="41" t="s">
        <v>67</v>
      </c>
      <c r="C17" s="35"/>
      <c r="D17" s="35"/>
      <c r="E17" s="35"/>
      <c r="F17" s="35"/>
      <c r="G17" s="405"/>
      <c r="H17" s="94"/>
      <c r="I17" s="561"/>
      <c r="J17" s="407"/>
      <c r="K17" s="407"/>
      <c r="L17" s="562"/>
      <c r="M17" s="407"/>
      <c r="N17" s="407"/>
      <c r="O17" s="407"/>
      <c r="P17" s="408"/>
      <c r="Q17" s="558"/>
      <c r="R17" s="407"/>
      <c r="S17" s="407"/>
      <c r="T17" s="407"/>
      <c r="U17" s="408"/>
      <c r="V17" s="42"/>
      <c r="W17" s="409"/>
      <c r="X17" s="410"/>
      <c r="Y17" s="410"/>
    </row>
    <row r="18" spans="2:25" ht="13.5" customHeight="1" thickBot="1" x14ac:dyDescent="0.45">
      <c r="B18" s="799" t="s">
        <v>511</v>
      </c>
      <c r="C18" s="800"/>
      <c r="D18" s="800"/>
      <c r="E18" s="800"/>
      <c r="F18" s="800"/>
      <c r="G18" s="800"/>
      <c r="H18" s="800"/>
      <c r="I18" s="801"/>
      <c r="J18" s="801"/>
      <c r="K18" s="801"/>
      <c r="L18" s="801"/>
      <c r="M18" s="801"/>
      <c r="N18" s="801"/>
      <c r="O18" s="801"/>
      <c r="P18" s="801"/>
      <c r="Q18" s="800"/>
      <c r="R18" s="800"/>
      <c r="S18" s="800"/>
      <c r="T18" s="800"/>
      <c r="U18" s="800"/>
      <c r="V18" s="800"/>
      <c r="W18" s="800"/>
      <c r="X18" s="800"/>
      <c r="Y18" s="800"/>
    </row>
    <row r="19" spans="2:25" x14ac:dyDescent="0.4">
      <c r="B19" s="43" t="s">
        <v>481</v>
      </c>
      <c r="C19" s="236" t="str">
        <f>IF(B19&lt;&gt;"","[Funcția]","")</f>
        <v>[Funcția]</v>
      </c>
      <c r="D19" s="44"/>
      <c r="E19" s="44"/>
      <c r="F19" s="44">
        <v>10000</v>
      </c>
      <c r="G19" s="384" t="s">
        <v>183</v>
      </c>
      <c r="H19" s="137">
        <v>44931</v>
      </c>
      <c r="I19" s="559"/>
      <c r="J19" s="386"/>
      <c r="K19" s="386"/>
      <c r="L19" s="446">
        <v>10000</v>
      </c>
      <c r="M19" s="386">
        <v>44977</v>
      </c>
      <c r="N19" s="386" t="s">
        <v>482</v>
      </c>
      <c r="O19" s="386"/>
      <c r="P19" s="387">
        <f>+F19-L19+I19</f>
        <v>0</v>
      </c>
      <c r="Q19" s="555"/>
      <c r="R19" s="386"/>
      <c r="S19" s="386"/>
      <c r="T19" s="386"/>
      <c r="U19" s="391">
        <f>+P19-Q19</f>
        <v>0</v>
      </c>
      <c r="V19" s="411"/>
      <c r="W19" s="412"/>
      <c r="X19" s="413"/>
      <c r="Y19" s="413"/>
    </row>
    <row r="20" spans="2:25" x14ac:dyDescent="0.4">
      <c r="B20" s="43"/>
      <c r="C20" s="236" t="str">
        <f>IF(B20&lt;&gt;"","[Funcția]","")</f>
        <v/>
      </c>
      <c r="D20" s="29"/>
      <c r="E20" s="29"/>
      <c r="F20" s="29"/>
      <c r="G20" s="29"/>
      <c r="H20" s="93"/>
      <c r="I20" s="398">
        <v>10000</v>
      </c>
      <c r="J20" s="403" t="s">
        <v>479</v>
      </c>
      <c r="K20" s="399">
        <v>44962</v>
      </c>
      <c r="L20" s="402"/>
      <c r="M20" s="399"/>
      <c r="N20" s="399"/>
      <c r="O20" s="399"/>
      <c r="P20" s="391">
        <f>+F20-L20+I20</f>
        <v>10000</v>
      </c>
      <c r="Q20" s="557"/>
      <c r="R20" s="399"/>
      <c r="S20" s="399"/>
      <c r="T20" s="399"/>
      <c r="U20" s="391">
        <f>+P20-Q20</f>
        <v>10000</v>
      </c>
      <c r="V20" s="388">
        <f>+H20+K20</f>
        <v>44962</v>
      </c>
      <c r="W20" s="404"/>
      <c r="X20" s="414" t="s">
        <v>205</v>
      </c>
      <c r="Y20" s="414"/>
    </row>
    <row r="21" spans="2:25" x14ac:dyDescent="0.4">
      <c r="B21" s="38"/>
      <c r="C21" s="236"/>
      <c r="D21" s="29"/>
      <c r="E21" s="29"/>
      <c r="F21" s="29"/>
      <c r="G21" s="29"/>
      <c r="H21" s="93"/>
      <c r="I21" s="398">
        <v>10000</v>
      </c>
      <c r="J21" s="403" t="s">
        <v>480</v>
      </c>
      <c r="K21" s="399">
        <v>44990</v>
      </c>
      <c r="L21" s="402"/>
      <c r="M21" s="399"/>
      <c r="N21" s="399"/>
      <c r="O21" s="399"/>
      <c r="P21" s="391">
        <f>+F21-L21+I21</f>
        <v>10000</v>
      </c>
      <c r="Q21" s="557"/>
      <c r="R21" s="399"/>
      <c r="S21" s="399"/>
      <c r="T21" s="399"/>
      <c r="U21" s="391">
        <f>+P21-Q21</f>
        <v>10000</v>
      </c>
      <c r="V21" s="388">
        <f>+H21+K21</f>
        <v>44990</v>
      </c>
      <c r="W21" s="401"/>
      <c r="X21" s="393" t="s">
        <v>128</v>
      </c>
      <c r="Y21" s="393"/>
    </row>
    <row r="22" spans="2:25" x14ac:dyDescent="0.4">
      <c r="B22" s="38"/>
      <c r="C22" s="44" t="str">
        <f>IF(B22&lt;&gt;"","[Functia!]","")</f>
        <v/>
      </c>
      <c r="D22" s="29"/>
      <c r="E22" s="29"/>
      <c r="F22" s="29"/>
      <c r="G22" s="29"/>
      <c r="H22" s="93"/>
      <c r="I22" s="560"/>
      <c r="J22" s="399"/>
      <c r="K22" s="399"/>
      <c r="L22" s="402">
        <f>SUM(F22:F22)</f>
        <v>0</v>
      </c>
      <c r="M22" s="399"/>
      <c r="N22" s="399"/>
      <c r="O22" s="399"/>
      <c r="P22" s="397"/>
      <c r="Q22" s="563">
        <f>SUM(K22:K22)</f>
        <v>0</v>
      </c>
      <c r="R22" s="415"/>
      <c r="S22" s="415"/>
      <c r="T22" s="415"/>
      <c r="U22" s="406"/>
      <c r="V22" s="388"/>
      <c r="W22" s="416"/>
      <c r="X22" s="417"/>
      <c r="Y22" s="417"/>
    </row>
    <row r="23" spans="2:25" ht="13.5" thickBot="1" x14ac:dyDescent="0.45">
      <c r="B23" s="38"/>
      <c r="C23" s="29"/>
      <c r="D23" s="29"/>
      <c r="E23" s="29"/>
      <c r="F23" s="29"/>
      <c r="G23" s="29"/>
      <c r="H23" s="93"/>
      <c r="I23" s="561"/>
      <c r="J23" s="407"/>
      <c r="K23" s="407"/>
      <c r="L23" s="562">
        <f>SUM(F23:F23)</f>
        <v>0</v>
      </c>
      <c r="M23" s="407"/>
      <c r="N23" s="407"/>
      <c r="O23" s="407"/>
      <c r="P23" s="569"/>
      <c r="Q23" s="557">
        <f>SUM(K23:K23)</f>
        <v>0</v>
      </c>
      <c r="R23" s="399"/>
      <c r="S23" s="399"/>
      <c r="T23" s="399"/>
      <c r="U23" s="397"/>
      <c r="V23" s="388"/>
      <c r="W23" s="141"/>
      <c r="X23" s="135"/>
      <c r="Y23" s="135"/>
    </row>
    <row r="24" spans="2:25" ht="13.5" thickBot="1" x14ac:dyDescent="0.45">
      <c r="B24" s="802" t="s">
        <v>512</v>
      </c>
      <c r="C24" s="803"/>
      <c r="D24" s="803"/>
      <c r="E24" s="803"/>
      <c r="F24" s="77">
        <f>SUM(F8:F17)+SUM(F19:F23)</f>
        <v>310000</v>
      </c>
      <c r="G24" s="418"/>
      <c r="H24" s="419"/>
      <c r="I24" s="564">
        <f>SUM(I8:I17)+SUM(I19:I23)</f>
        <v>220000</v>
      </c>
      <c r="J24" s="565"/>
      <c r="K24" s="566"/>
      <c r="L24" s="564">
        <f>SUM(L8:L17)+SUM(L19:L23)</f>
        <v>285000</v>
      </c>
      <c r="M24" s="567"/>
      <c r="N24" s="567"/>
      <c r="O24" s="567">
        <f>SUM(O8:O17)+SUM(O19:O23)</f>
        <v>0</v>
      </c>
      <c r="P24" s="568">
        <f>SUM(P8:P17)+SUM(P19:P23)</f>
        <v>245000</v>
      </c>
      <c r="Q24" s="420">
        <f>SUM(Q8:Q17)+SUM(Q19:Q23)</f>
        <v>100000</v>
      </c>
      <c r="R24" s="421"/>
      <c r="S24" s="421"/>
      <c r="T24" s="421">
        <f>SUM(T8:T17)+SUM(T19:T23)</f>
        <v>0</v>
      </c>
      <c r="U24" s="422">
        <f>SUM(U8:U17)+SUM(U19:U23)</f>
        <v>145000</v>
      </c>
      <c r="V24" s="423"/>
      <c r="W24" s="424">
        <f>SUM(W8:W17)+SUM(W19:W23)</f>
        <v>20000</v>
      </c>
      <c r="X24" s="425"/>
      <c r="Y24" s="425"/>
    </row>
    <row r="25" spans="2:25" ht="13.5" customHeight="1" thickBot="1" x14ac:dyDescent="0.45">
      <c r="B25" s="426"/>
      <c r="C25" s="427"/>
      <c r="D25" s="427"/>
      <c r="E25" s="427"/>
      <c r="F25" s="428"/>
      <c r="G25" s="428"/>
      <c r="H25" s="429"/>
      <c r="I25" s="430"/>
      <c r="J25" s="431"/>
      <c r="K25" s="432"/>
      <c r="L25" s="804"/>
      <c r="M25" s="805"/>
      <c r="N25" s="433"/>
      <c r="O25" s="434" t="s">
        <v>483</v>
      </c>
      <c r="P25" s="435">
        <f>+F24+I24-L24-P24</f>
        <v>0</v>
      </c>
      <c r="Q25" s="806"/>
      <c r="R25" s="807"/>
      <c r="S25" s="436"/>
      <c r="T25" s="437" t="s">
        <v>357</v>
      </c>
      <c r="U25" s="438">
        <f>SUMIF(X8:X24,"RESTANT",U8:U24)</f>
        <v>35000</v>
      </c>
      <c r="V25" s="439"/>
      <c r="W25" s="440"/>
      <c r="X25" s="441"/>
      <c r="Y25" s="441"/>
    </row>
    <row r="26" spans="2:25" ht="14.1" customHeight="1" thickBot="1" x14ac:dyDescent="0.45">
      <c r="B26" s="442" t="s">
        <v>358</v>
      </c>
      <c r="C26" s="443"/>
      <c r="D26" s="443"/>
      <c r="E26" s="443"/>
      <c r="F26" s="444"/>
      <c r="I26" s="808"/>
      <c r="J26" s="809"/>
      <c r="K26" s="809"/>
      <c r="L26" s="809"/>
      <c r="M26" s="809"/>
      <c r="N26" s="809"/>
      <c r="O26" s="809"/>
      <c r="P26" s="810"/>
    </row>
    <row r="27" spans="2:25" x14ac:dyDescent="0.4">
      <c r="B27" s="79" t="s">
        <v>239</v>
      </c>
      <c r="C27" s="236" t="str">
        <f>IF(B27&lt;&gt;"","[Funcția]","")</f>
        <v>[Funcția]</v>
      </c>
      <c r="D27" s="80"/>
      <c r="E27" s="80"/>
      <c r="F27" s="445">
        <v>15000</v>
      </c>
      <c r="I27" s="385">
        <v>7000</v>
      </c>
      <c r="J27" s="446"/>
      <c r="K27" s="447"/>
      <c r="L27" s="385">
        <v>13000</v>
      </c>
      <c r="M27" s="446"/>
      <c r="N27" s="446"/>
      <c r="O27" s="446"/>
      <c r="P27" s="391">
        <f>+F27-L27+I27</f>
        <v>9000</v>
      </c>
      <c r="T27" s="448" t="s">
        <v>128</v>
      </c>
      <c r="U27" s="449">
        <f>SUMIF($X$8:$X$25,T27,$U$8:$U$25)</f>
        <v>110000</v>
      </c>
      <c r="V27" s="449">
        <f>SUMIF($X$8:$X$25,T27,$W$8:$W$25)</f>
        <v>0</v>
      </c>
    </row>
    <row r="28" spans="2:25" x14ac:dyDescent="0.4">
      <c r="B28" s="43"/>
      <c r="C28" s="236" t="str">
        <f>IF(B28&lt;&gt;"","[Funcția]","")</f>
        <v/>
      </c>
      <c r="D28" s="29"/>
      <c r="E28" s="29"/>
      <c r="F28" s="450"/>
      <c r="I28" s="398"/>
      <c r="J28" s="402"/>
      <c r="K28" s="451"/>
      <c r="L28" s="398"/>
      <c r="M28" s="402"/>
      <c r="N28" s="402"/>
      <c r="O28" s="402"/>
      <c r="P28" s="391">
        <f>+F28-L28+I28</f>
        <v>0</v>
      </c>
      <c r="T28" s="448" t="s">
        <v>225</v>
      </c>
      <c r="U28" s="449">
        <f>SUMIF($X$8:$X$25,T28,$U$8:$U$25)</f>
        <v>0</v>
      </c>
      <c r="V28" s="449">
        <f>SUMIF($X$8:$X$25,T28,$W$8:$W$25)</f>
        <v>0</v>
      </c>
    </row>
    <row r="29" spans="2:25" x14ac:dyDescent="0.4">
      <c r="B29" s="38" t="s">
        <v>67</v>
      </c>
      <c r="C29" s="236"/>
      <c r="D29" s="29"/>
      <c r="E29" s="29"/>
      <c r="F29" s="450"/>
      <c r="I29" s="398"/>
      <c r="J29" s="402"/>
      <c r="K29" s="451"/>
      <c r="L29" s="398"/>
      <c r="M29" s="402"/>
      <c r="N29" s="402"/>
      <c r="O29" s="402"/>
      <c r="P29" s="451"/>
      <c r="T29" s="448" t="s">
        <v>240</v>
      </c>
      <c r="U29" s="449">
        <f>SUMIF($X$8:$X$25,T29,$U$8:$U$25)</f>
        <v>0</v>
      </c>
      <c r="V29" s="449">
        <f>SUMIF($X$8:$X$25,T29,$W$8:$W$25)</f>
        <v>0</v>
      </c>
    </row>
    <row r="30" spans="2:25" ht="15.4" x14ac:dyDescent="0.7">
      <c r="B30" s="28"/>
      <c r="C30" s="44" t="str">
        <f>IF(B30&lt;&gt;"","[Functia!]","")</f>
        <v/>
      </c>
      <c r="D30" s="29"/>
      <c r="E30" s="29"/>
      <c r="F30" s="450"/>
      <c r="I30" s="398"/>
      <c r="J30" s="402"/>
      <c r="K30" s="451"/>
      <c r="L30" s="398"/>
      <c r="M30" s="402"/>
      <c r="N30" s="402"/>
      <c r="O30" s="402"/>
      <c r="P30" s="451"/>
      <c r="T30" s="448" t="s">
        <v>238</v>
      </c>
      <c r="U30" s="452">
        <f>SUMIF($X$8:$X$25,T30,$U$8:$U$25)</f>
        <v>0</v>
      </c>
      <c r="V30" s="452">
        <f>SUMIF($X$8:$X$25,T30,$W$8:$W$25)</f>
        <v>20000</v>
      </c>
    </row>
    <row r="31" spans="2:25" x14ac:dyDescent="0.4">
      <c r="B31" s="28"/>
      <c r="C31" s="29"/>
      <c r="D31" s="29"/>
      <c r="E31" s="29"/>
      <c r="F31" s="450"/>
      <c r="I31" s="398"/>
      <c r="J31" s="402"/>
      <c r="K31" s="451"/>
      <c r="L31" s="398"/>
      <c r="M31" s="402"/>
      <c r="N31" s="402"/>
      <c r="O31" s="402"/>
      <c r="P31" s="451"/>
      <c r="T31" s="448" t="s">
        <v>138</v>
      </c>
      <c r="U31" s="453">
        <f>SUM(U25:U30)</f>
        <v>145000</v>
      </c>
      <c r="V31" s="453">
        <f>SUM(V25:V30)</f>
        <v>20000</v>
      </c>
    </row>
    <row r="32" spans="2:25" ht="13.5" thickBot="1" x14ac:dyDescent="0.45">
      <c r="B32" s="811" t="s">
        <v>180</v>
      </c>
      <c r="C32" s="812"/>
      <c r="D32" s="812"/>
      <c r="E32" s="812"/>
      <c r="F32" s="454">
        <f>SUM(F24:F31)</f>
        <v>325000</v>
      </c>
      <c r="I32" s="455">
        <f>SUM(I24:I31)</f>
        <v>227000</v>
      </c>
      <c r="J32" s="456"/>
      <c r="K32" s="457"/>
      <c r="L32" s="455">
        <f>SUM(L24:L31)</f>
        <v>298000</v>
      </c>
      <c r="M32" s="456"/>
      <c r="N32" s="456"/>
      <c r="O32" s="456"/>
      <c r="P32" s="454">
        <f>SUM(P24:P31)</f>
        <v>254000</v>
      </c>
      <c r="T32" s="458" t="s">
        <v>483</v>
      </c>
      <c r="U32" s="435">
        <f>+U31-U24</f>
        <v>0</v>
      </c>
      <c r="V32" s="435">
        <f>+V31-W24</f>
        <v>0</v>
      </c>
    </row>
    <row r="33" spans="1:23" x14ac:dyDescent="0.4">
      <c r="E33" s="458" t="s">
        <v>483</v>
      </c>
      <c r="F33" s="435">
        <f>+F24-L24-P24</f>
        <v>-220000</v>
      </c>
      <c r="I33" s="2"/>
      <c r="J33" s="2"/>
      <c r="K33" s="2"/>
      <c r="L33" s="2"/>
      <c r="M33" s="2"/>
      <c r="N33" s="2"/>
      <c r="O33" s="458" t="s">
        <v>483</v>
      </c>
      <c r="P33" s="435">
        <f>+F32+I32-L32-P32</f>
        <v>0</v>
      </c>
    </row>
    <row r="35" spans="1:23" ht="15" customHeight="1" x14ac:dyDescent="0.4">
      <c r="A35" s="4">
        <f>+BS!E26-F32</f>
        <v>-325000</v>
      </c>
      <c r="B35" s="72" t="s">
        <v>134</v>
      </c>
      <c r="C35" s="459" t="s">
        <v>393</v>
      </c>
      <c r="D35" s="24"/>
      <c r="E35" s="24"/>
      <c r="F35" s="24"/>
      <c r="G35" s="24"/>
      <c r="H35" s="24"/>
      <c r="I35" s="24"/>
      <c r="J35" s="24"/>
      <c r="K35" s="24"/>
      <c r="L35" s="24"/>
      <c r="M35" s="24"/>
      <c r="N35" s="24"/>
      <c r="O35" s="24"/>
      <c r="P35" s="24"/>
      <c r="Q35" s="24"/>
      <c r="R35" s="24"/>
    </row>
    <row r="36" spans="1:23" ht="12.95" customHeight="1" x14ac:dyDescent="0.4">
      <c r="A36" s="4">
        <f>-F32+BS!E142</f>
        <v>-325000</v>
      </c>
      <c r="B36" s="72" t="s">
        <v>134</v>
      </c>
      <c r="C36" s="459" t="s">
        <v>392</v>
      </c>
      <c r="D36" s="24"/>
      <c r="E36" s="24"/>
      <c r="F36" s="24"/>
      <c r="G36" s="24"/>
      <c r="M36" s="24"/>
      <c r="N36" s="24"/>
      <c r="O36" s="24"/>
      <c r="P36" s="24"/>
      <c r="Q36" s="24"/>
      <c r="R36" s="24"/>
      <c r="S36" s="24"/>
    </row>
    <row r="37" spans="1:23" ht="12.95" customHeight="1" x14ac:dyDescent="0.4">
      <c r="A37" s="4"/>
      <c r="B37" s="72" t="s">
        <v>484</v>
      </c>
      <c r="C37" s="459" t="s">
        <v>485</v>
      </c>
      <c r="D37" s="24"/>
      <c r="E37" s="24"/>
      <c r="F37" s="24"/>
      <c r="G37" s="24"/>
      <c r="M37" s="24"/>
      <c r="N37" s="24"/>
      <c r="O37" s="24"/>
      <c r="P37" s="24"/>
      <c r="Q37" s="24"/>
      <c r="R37" s="24"/>
      <c r="S37" s="24"/>
      <c r="T37" s="24"/>
      <c r="U37" s="24"/>
      <c r="V37" s="91"/>
      <c r="W37" s="91"/>
    </row>
    <row r="38" spans="1:23" ht="14.25" x14ac:dyDescent="0.45">
      <c r="W38" s="460"/>
    </row>
    <row r="39" spans="1:23" x14ac:dyDescent="0.4">
      <c r="B39" s="37" t="s">
        <v>36</v>
      </c>
      <c r="C39" s="36"/>
    </row>
    <row r="40" spans="1:23" x14ac:dyDescent="0.4">
      <c r="B40" s="798" t="s">
        <v>55</v>
      </c>
      <c r="C40" s="798"/>
    </row>
    <row r="42" spans="1:23" x14ac:dyDescent="0.4">
      <c r="B42" s="3"/>
    </row>
  </sheetData>
  <mergeCells count="33">
    <mergeCell ref="B7:X7"/>
    <mergeCell ref="V3:V4"/>
    <mergeCell ref="W3:W4"/>
    <mergeCell ref="X3:X4"/>
    <mergeCell ref="Y3:Y4"/>
    <mergeCell ref="Q3:Q4"/>
    <mergeCell ref="B6:X6"/>
    <mergeCell ref="K3:K4"/>
    <mergeCell ref="L3:L4"/>
    <mergeCell ref="M3:M4"/>
    <mergeCell ref="N3:N4"/>
    <mergeCell ref="P3:P4"/>
    <mergeCell ref="O3:O4"/>
    <mergeCell ref="G3:G4"/>
    <mergeCell ref="H3:H4"/>
    <mergeCell ref="I3:I4"/>
    <mergeCell ref="B40:C40"/>
    <mergeCell ref="B18:Y18"/>
    <mergeCell ref="B24:E24"/>
    <mergeCell ref="L25:M25"/>
    <mergeCell ref="Q25:R25"/>
    <mergeCell ref="I26:P26"/>
    <mergeCell ref="B32:E32"/>
    <mergeCell ref="U3:U4"/>
    <mergeCell ref="J3:J4"/>
    <mergeCell ref="R3:R4"/>
    <mergeCell ref="S3:S4"/>
    <mergeCell ref="T3:T4"/>
    <mergeCell ref="B3:B4"/>
    <mergeCell ref="C3:C4"/>
    <mergeCell ref="D3:D4"/>
    <mergeCell ref="E3:E4"/>
    <mergeCell ref="F3:F4"/>
  </mergeCells>
  <conditionalFormatting sqref="C8:C16">
    <cfRule type="containsText" dxfId="5" priority="1" stopIfTrue="1" operator="containsText" text="[Functia!]">
      <formula>NOT(ISERROR(SEARCH("[Functia!]",C8)))</formula>
    </cfRule>
  </conditionalFormatting>
  <conditionalFormatting sqref="C19:C22">
    <cfRule type="containsText" dxfId="4" priority="7" stopIfTrue="1" operator="containsText" text="[Functia!]">
      <formula>NOT(ISERROR(SEARCH("[Functia!]",C19)))</formula>
    </cfRule>
  </conditionalFormatting>
  <conditionalFormatting sqref="C27:C30">
    <cfRule type="containsText" dxfId="3" priority="9" stopIfTrue="1" operator="containsText" text="[Functia!]">
      <formula>NOT(ISERROR(SEARCH("[Functia!]",C27)))</formula>
    </cfRule>
  </conditionalFormatting>
  <dataValidations count="1">
    <dataValidation type="list" allowBlank="1" showInputMessage="1" showErrorMessage="1" sqref="X8:Y17 X19:Y23 T28" xr:uid="{2378A1F6-6381-4F9B-AC60-4D0CCC8448BE}">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zoomScale="75" zoomScaleNormal="75" workbookViewId="0">
      <pane xSplit="2" ySplit="4" topLeftCell="C22" activePane="bottomRight" state="frozen"/>
      <selection activeCell="C33" sqref="C33:S33"/>
      <selection pane="topRight" activeCell="C33" sqref="C33:S33"/>
      <selection pane="bottomLeft" activeCell="C33" sqref="C33:S33"/>
      <selection pane="bottomRight" activeCell="C33" sqref="C33:S33"/>
    </sheetView>
  </sheetViews>
  <sheetFormatPr defaultColWidth="9.140625" defaultRowHeight="13.15" x14ac:dyDescent="0.4"/>
  <cols>
    <col min="1" max="1" width="11" style="2" customWidth="1"/>
    <col min="2" max="2" width="38.5703125" style="2" customWidth="1"/>
    <col min="3" max="3" width="22.42578125" style="2" customWidth="1"/>
    <col min="4" max="4" width="14" style="2" customWidth="1"/>
    <col min="5" max="5" width="16.85546875" style="2" customWidth="1"/>
    <col min="6" max="6" width="16.7109375" style="2" customWidth="1"/>
    <col min="7" max="7" width="16.85546875" style="2" customWidth="1"/>
    <col min="8" max="8" width="13.42578125" style="2" customWidth="1"/>
    <col min="9" max="9" width="20.7109375" style="2" customWidth="1"/>
    <col min="10" max="10" width="16.85546875" style="2" customWidth="1"/>
    <col min="11" max="11" width="14" style="2" customWidth="1"/>
    <col min="12" max="12" width="16.85546875" style="2" customWidth="1"/>
    <col min="13" max="13" width="19.85546875" style="2" customWidth="1"/>
    <col min="14" max="14" width="13.7109375" style="2" customWidth="1"/>
    <col min="15" max="15" width="15.85546875" style="2" bestFit="1" customWidth="1"/>
    <col min="16" max="16" width="15" style="2" bestFit="1" customWidth="1"/>
    <col min="17" max="17" width="15" style="2" customWidth="1"/>
    <col min="18" max="18" width="16.42578125" style="2" customWidth="1"/>
    <col min="19" max="19" width="16.5703125" style="2" customWidth="1"/>
    <col min="20" max="20" width="15.85546875" style="2" customWidth="1"/>
    <col min="21" max="16384" width="9.140625" style="2"/>
  </cols>
  <sheetData>
    <row r="1" spans="2:20" ht="15.75" x14ac:dyDescent="0.5">
      <c r="B1" s="46" t="s">
        <v>344</v>
      </c>
      <c r="C1" s="46"/>
      <c r="D1" s="46"/>
      <c r="E1" s="46"/>
      <c r="F1" s="46"/>
      <c r="G1" s="46"/>
      <c r="H1" s="46"/>
      <c r="I1" s="46"/>
      <c r="J1" s="46"/>
      <c r="K1" s="46"/>
      <c r="L1" s="46"/>
    </row>
    <row r="2" spans="2:20" ht="21" customHeight="1" x14ac:dyDescent="0.4"/>
    <row r="3" spans="2:20" ht="9" customHeight="1" thickBot="1" x14ac:dyDescent="0.45">
      <c r="B3" s="466"/>
      <c r="C3" s="837"/>
      <c r="D3" s="837"/>
      <c r="E3" s="837"/>
      <c r="M3" s="836"/>
      <c r="N3" s="836"/>
      <c r="O3" s="836"/>
      <c r="P3" s="836"/>
      <c r="Q3" s="462"/>
    </row>
    <row r="4" spans="2:20" ht="58.5" customHeight="1" thickBot="1" x14ac:dyDescent="0.45">
      <c r="B4" s="541" t="s">
        <v>345</v>
      </c>
      <c r="C4" s="542" t="s">
        <v>391</v>
      </c>
      <c r="D4" s="543" t="s">
        <v>356</v>
      </c>
      <c r="E4" s="552" t="s">
        <v>490</v>
      </c>
      <c r="F4" s="544" t="s">
        <v>461</v>
      </c>
      <c r="G4" s="545" t="s">
        <v>356</v>
      </c>
      <c r="H4" s="546" t="s">
        <v>354</v>
      </c>
      <c r="I4" s="547" t="s">
        <v>462</v>
      </c>
      <c r="J4" s="545" t="s">
        <v>346</v>
      </c>
      <c r="K4" s="545" t="s">
        <v>347</v>
      </c>
      <c r="L4" s="546" t="s">
        <v>463</v>
      </c>
      <c r="M4" s="535" t="s">
        <v>464</v>
      </c>
      <c r="N4" s="536" t="s">
        <v>353</v>
      </c>
      <c r="O4" s="536" t="s">
        <v>347</v>
      </c>
      <c r="P4" s="537" t="s">
        <v>389</v>
      </c>
      <c r="Q4" s="538" t="s">
        <v>354</v>
      </c>
      <c r="R4" s="482" t="s">
        <v>489</v>
      </c>
      <c r="S4" s="270" t="s">
        <v>390</v>
      </c>
      <c r="T4" s="461" t="s">
        <v>467</v>
      </c>
    </row>
    <row r="5" spans="2:20" ht="27.75" customHeight="1" thickBot="1" x14ac:dyDescent="0.45">
      <c r="B5" s="87" t="s">
        <v>56</v>
      </c>
      <c r="C5" s="88" t="s">
        <v>57</v>
      </c>
      <c r="D5" s="88" t="s">
        <v>44</v>
      </c>
      <c r="E5" s="553" t="s">
        <v>133</v>
      </c>
      <c r="F5" s="551" t="s">
        <v>486</v>
      </c>
      <c r="G5" s="548" t="s">
        <v>487</v>
      </c>
      <c r="H5" s="549" t="s">
        <v>488</v>
      </c>
      <c r="I5" s="550" t="s">
        <v>468</v>
      </c>
      <c r="J5" s="548" t="s">
        <v>469</v>
      </c>
      <c r="K5" s="548" t="s">
        <v>470</v>
      </c>
      <c r="L5" s="549" t="s">
        <v>496</v>
      </c>
      <c r="M5" s="467" t="s">
        <v>32</v>
      </c>
      <c r="N5" s="468" t="s">
        <v>33</v>
      </c>
      <c r="O5" s="468" t="s">
        <v>54</v>
      </c>
      <c r="P5" s="534" t="s">
        <v>497</v>
      </c>
      <c r="Q5" s="554" t="s">
        <v>46</v>
      </c>
      <c r="R5" s="539" t="s">
        <v>34</v>
      </c>
      <c r="S5" s="87" t="s">
        <v>222</v>
      </c>
      <c r="T5" s="540" t="s">
        <v>35</v>
      </c>
    </row>
    <row r="6" spans="2:20" s="469" customFormat="1" ht="15.75" customHeight="1" thickBot="1" x14ac:dyDescent="0.45">
      <c r="B6" s="833" t="s">
        <v>513</v>
      </c>
      <c r="C6" s="834"/>
      <c r="D6" s="834"/>
      <c r="E6" s="834"/>
      <c r="F6" s="834"/>
      <c r="G6" s="834"/>
      <c r="H6" s="834"/>
      <c r="I6" s="834"/>
      <c r="J6" s="834"/>
      <c r="K6" s="834"/>
      <c r="L6" s="834"/>
      <c r="M6" s="834"/>
      <c r="N6" s="834"/>
      <c r="O6" s="834"/>
      <c r="P6" s="834"/>
      <c r="Q6" s="834"/>
      <c r="R6" s="834"/>
      <c r="S6" s="834"/>
      <c r="T6" s="834"/>
    </row>
    <row r="7" spans="2:20" ht="12.75" customHeight="1" thickBot="1" x14ac:dyDescent="0.45">
      <c r="B7" s="471" t="s">
        <v>217</v>
      </c>
      <c r="C7" s="484"/>
      <c r="D7" s="484"/>
      <c r="E7" s="484"/>
      <c r="F7" s="484"/>
      <c r="G7" s="484"/>
      <c r="H7" s="484"/>
      <c r="I7" s="484"/>
      <c r="J7" s="484"/>
      <c r="K7" s="484"/>
      <c r="L7" s="484"/>
      <c r="M7" s="510"/>
      <c r="N7" s="511"/>
      <c r="O7" s="511"/>
      <c r="P7" s="512"/>
      <c r="Q7" s="513"/>
      <c r="R7" s="472"/>
      <c r="S7" s="473"/>
      <c r="T7" s="474"/>
    </row>
    <row r="8" spans="2:20" x14ac:dyDescent="0.4">
      <c r="B8" s="48" t="s">
        <v>348</v>
      </c>
      <c r="C8" s="502">
        <v>50000</v>
      </c>
      <c r="D8" s="486"/>
      <c r="E8" s="487">
        <v>44951</v>
      </c>
      <c r="F8" s="499"/>
      <c r="G8" s="486"/>
      <c r="H8" s="486"/>
      <c r="I8" s="29">
        <v>50000</v>
      </c>
      <c r="J8" s="487">
        <v>44951</v>
      </c>
      <c r="K8" s="486" t="s">
        <v>216</v>
      </c>
      <c r="L8" s="138">
        <f>C8+F8-I8</f>
        <v>0</v>
      </c>
      <c r="M8" s="502"/>
      <c r="N8" s="518"/>
      <c r="O8" s="518"/>
      <c r="P8" s="519">
        <f>L8-M8</f>
        <v>0</v>
      </c>
      <c r="Q8" s="520"/>
      <c r="R8" s="525"/>
      <c r="S8" s="526"/>
      <c r="T8" s="531" t="str">
        <f t="shared" ref="T8:T18" si="0">IF(S8="REESALONAT","[Data!]","")</f>
        <v/>
      </c>
    </row>
    <row r="9" spans="2:20" x14ac:dyDescent="0.4">
      <c r="B9" s="49"/>
      <c r="C9" s="28">
        <v>10000</v>
      </c>
      <c r="D9" s="485"/>
      <c r="E9" s="488">
        <v>44982</v>
      </c>
      <c r="F9" s="500"/>
      <c r="G9" s="485"/>
      <c r="H9" s="485"/>
      <c r="I9" s="29">
        <v>10000</v>
      </c>
      <c r="J9" s="488">
        <v>44982</v>
      </c>
      <c r="K9" s="485" t="s">
        <v>493</v>
      </c>
      <c r="L9" s="139">
        <f t="shared" ref="L9:L22" si="1">C9+F9-I9</f>
        <v>0</v>
      </c>
      <c r="M9" s="32"/>
      <c r="N9" s="27"/>
      <c r="O9" s="27"/>
      <c r="P9" s="40">
        <f t="shared" ref="P9:P22" si="2">L9-M9</f>
        <v>0</v>
      </c>
      <c r="Q9" s="521"/>
      <c r="R9" s="141"/>
      <c r="S9" s="235" t="s">
        <v>205</v>
      </c>
      <c r="T9" s="93" t="str">
        <f t="shared" si="0"/>
        <v/>
      </c>
    </row>
    <row r="10" spans="2:20" x14ac:dyDescent="0.4">
      <c r="B10" s="49"/>
      <c r="C10" s="28">
        <v>12000</v>
      </c>
      <c r="D10" s="485"/>
      <c r="E10" s="488">
        <v>45010</v>
      </c>
      <c r="F10" s="500"/>
      <c r="G10" s="485"/>
      <c r="H10" s="485"/>
      <c r="I10" s="29"/>
      <c r="J10" s="29"/>
      <c r="K10" s="485"/>
      <c r="L10" s="139">
        <f t="shared" si="1"/>
        <v>12000</v>
      </c>
      <c r="M10" s="32"/>
      <c r="N10" s="27"/>
      <c r="O10" s="27"/>
      <c r="P10" s="40">
        <f t="shared" si="2"/>
        <v>12000</v>
      </c>
      <c r="Q10" s="488">
        <f>E10+H10</f>
        <v>45010</v>
      </c>
      <c r="R10" s="146"/>
      <c r="S10" s="235" t="s">
        <v>205</v>
      </c>
      <c r="T10" s="93" t="str">
        <f t="shared" si="0"/>
        <v/>
      </c>
    </row>
    <row r="11" spans="2:20" x14ac:dyDescent="0.4">
      <c r="B11" s="49"/>
      <c r="C11" s="32"/>
      <c r="D11" s="31"/>
      <c r="E11" s="62"/>
      <c r="F11" s="483"/>
      <c r="G11" s="31"/>
      <c r="H11" s="31"/>
      <c r="I11" s="29"/>
      <c r="J11" s="29"/>
      <c r="K11" s="31"/>
      <c r="L11" s="30">
        <f t="shared" si="1"/>
        <v>0</v>
      </c>
      <c r="M11" s="32"/>
      <c r="N11" s="27"/>
      <c r="O11" s="27"/>
      <c r="P11" s="40">
        <f t="shared" si="2"/>
        <v>0</v>
      </c>
      <c r="Q11" s="521"/>
      <c r="R11" s="140">
        <v>150000</v>
      </c>
      <c r="S11" s="235" t="s">
        <v>240</v>
      </c>
      <c r="T11" s="93" t="str">
        <f t="shared" si="0"/>
        <v/>
      </c>
    </row>
    <row r="12" spans="2:20" x14ac:dyDescent="0.4">
      <c r="B12" s="50" t="s">
        <v>349</v>
      </c>
      <c r="C12" s="32"/>
      <c r="D12" s="31"/>
      <c r="E12" s="488"/>
      <c r="F12" s="78">
        <v>50000</v>
      </c>
      <c r="G12" s="506" t="s">
        <v>491</v>
      </c>
      <c r="H12" s="485">
        <v>44982</v>
      </c>
      <c r="I12" s="29"/>
      <c r="J12" s="29"/>
      <c r="K12" s="31"/>
      <c r="L12" s="139">
        <f t="shared" si="1"/>
        <v>50000</v>
      </c>
      <c r="M12" s="28">
        <v>50000</v>
      </c>
      <c r="N12" s="485">
        <v>44982</v>
      </c>
      <c r="O12" s="27" t="s">
        <v>494</v>
      </c>
      <c r="P12" s="40">
        <f t="shared" si="2"/>
        <v>0</v>
      </c>
      <c r="Q12" s="521"/>
      <c r="R12" s="140"/>
      <c r="S12" s="148" t="s">
        <v>205</v>
      </c>
      <c r="T12" s="93" t="str">
        <f t="shared" si="0"/>
        <v/>
      </c>
    </row>
    <row r="13" spans="2:20" ht="13.5" thickBot="1" x14ac:dyDescent="0.45">
      <c r="B13" s="50" t="s">
        <v>350</v>
      </c>
      <c r="C13" s="32"/>
      <c r="D13" s="31"/>
      <c r="E13" s="488"/>
      <c r="F13" s="78">
        <v>10000</v>
      </c>
      <c r="G13" s="506" t="s">
        <v>492</v>
      </c>
      <c r="H13" s="485">
        <v>45010</v>
      </c>
      <c r="I13" s="82"/>
      <c r="J13" s="29"/>
      <c r="K13" s="31"/>
      <c r="L13" s="139">
        <f t="shared" si="1"/>
        <v>10000</v>
      </c>
      <c r="M13" s="32"/>
      <c r="N13" s="27"/>
      <c r="O13" s="27"/>
      <c r="P13" s="40">
        <f t="shared" si="2"/>
        <v>10000</v>
      </c>
      <c r="Q13" s="488">
        <f>E13+H13</f>
        <v>45010</v>
      </c>
      <c r="R13" s="140"/>
      <c r="S13" s="235" t="s">
        <v>205</v>
      </c>
      <c r="T13" s="93" t="str">
        <f t="shared" si="0"/>
        <v/>
      </c>
    </row>
    <row r="14" spans="2:20" ht="13.5" thickBot="1" x14ac:dyDescent="0.45">
      <c r="B14" s="50" t="s">
        <v>67</v>
      </c>
      <c r="C14" s="489"/>
      <c r="D14" s="490"/>
      <c r="E14" s="491"/>
      <c r="F14" s="501"/>
      <c r="G14" s="490"/>
      <c r="H14" s="490"/>
      <c r="I14" s="490"/>
      <c r="J14" s="82"/>
      <c r="K14" s="490"/>
      <c r="L14" s="509">
        <f t="shared" si="1"/>
        <v>0</v>
      </c>
      <c r="M14" s="489"/>
      <c r="N14" s="522"/>
      <c r="O14" s="522"/>
      <c r="P14" s="523">
        <f t="shared" si="2"/>
        <v>0</v>
      </c>
      <c r="Q14" s="524"/>
      <c r="R14" s="527"/>
      <c r="S14" s="528"/>
      <c r="T14" s="532" t="str">
        <f t="shared" si="0"/>
        <v/>
      </c>
    </row>
    <row r="15" spans="2:20" ht="12.75" customHeight="1" thickBot="1" x14ac:dyDescent="0.45">
      <c r="B15" s="475" t="s">
        <v>351</v>
      </c>
      <c r="C15" s="470"/>
      <c r="D15" s="470"/>
      <c r="E15" s="470"/>
      <c r="F15" s="470"/>
      <c r="G15" s="470"/>
      <c r="H15" s="470"/>
      <c r="I15" s="470"/>
      <c r="J15" s="470"/>
      <c r="K15" s="470"/>
      <c r="L15" s="470"/>
      <c r="M15" s="514"/>
      <c r="N15" s="515"/>
      <c r="O15" s="515"/>
      <c r="P15" s="516"/>
      <c r="Q15" s="517"/>
      <c r="R15" s="472"/>
      <c r="S15" s="473"/>
      <c r="T15" s="474"/>
    </row>
    <row r="16" spans="2:20" x14ac:dyDescent="0.4">
      <c r="B16" s="50" t="s">
        <v>348</v>
      </c>
      <c r="C16" s="505">
        <v>10000</v>
      </c>
      <c r="D16" s="486"/>
      <c r="E16" s="487">
        <v>44941</v>
      </c>
      <c r="F16" s="499"/>
      <c r="G16" s="486"/>
      <c r="H16" s="486"/>
      <c r="I16" s="505">
        <v>10000</v>
      </c>
      <c r="J16" s="487">
        <v>44941</v>
      </c>
      <c r="K16" s="90" t="s">
        <v>218</v>
      </c>
      <c r="L16" s="445">
        <f t="shared" si="1"/>
        <v>0</v>
      </c>
      <c r="M16" s="493"/>
      <c r="N16" s="27"/>
      <c r="O16" s="90"/>
      <c r="P16" s="92">
        <f t="shared" si="2"/>
        <v>0</v>
      </c>
      <c r="Q16" s="463"/>
      <c r="R16" s="85"/>
      <c r="S16" s="526"/>
      <c r="T16" s="531" t="str">
        <f t="shared" si="0"/>
        <v/>
      </c>
    </row>
    <row r="17" spans="2:20" x14ac:dyDescent="0.4">
      <c r="B17" s="84"/>
      <c r="C17" s="89">
        <v>10000</v>
      </c>
      <c r="D17" s="485"/>
      <c r="E17" s="488">
        <v>44972</v>
      </c>
      <c r="F17" s="500"/>
      <c r="G17" s="485"/>
      <c r="H17" s="485"/>
      <c r="I17" s="89">
        <v>10000</v>
      </c>
      <c r="J17" s="488">
        <v>44972</v>
      </c>
      <c r="K17" s="90" t="s">
        <v>495</v>
      </c>
      <c r="L17" s="450">
        <f t="shared" si="1"/>
        <v>0</v>
      </c>
      <c r="M17" s="493"/>
      <c r="N17" s="27"/>
      <c r="O17" s="90"/>
      <c r="P17" s="92">
        <f t="shared" si="2"/>
        <v>0</v>
      </c>
      <c r="Q17" s="463"/>
      <c r="R17" s="86"/>
      <c r="S17" s="148"/>
      <c r="T17" s="93" t="str">
        <f t="shared" si="0"/>
        <v/>
      </c>
    </row>
    <row r="18" spans="2:20" x14ac:dyDescent="0.4">
      <c r="B18" s="84"/>
      <c r="C18" s="89">
        <v>10000</v>
      </c>
      <c r="D18" s="485"/>
      <c r="E18" s="488">
        <v>44972</v>
      </c>
      <c r="F18" s="500"/>
      <c r="G18" s="485"/>
      <c r="H18" s="485"/>
      <c r="I18" s="89"/>
      <c r="J18" s="488"/>
      <c r="K18" s="90"/>
      <c r="L18" s="450">
        <f t="shared" si="1"/>
        <v>10000</v>
      </c>
      <c r="M18" s="89">
        <v>10000</v>
      </c>
      <c r="N18" s="488">
        <v>44972</v>
      </c>
      <c r="O18" s="90" t="s">
        <v>219</v>
      </c>
      <c r="P18" s="92">
        <f t="shared" si="2"/>
        <v>0</v>
      </c>
      <c r="Q18" s="463"/>
      <c r="R18" s="86"/>
      <c r="S18" s="148"/>
      <c r="T18" s="93" t="str">
        <f t="shared" si="0"/>
        <v/>
      </c>
    </row>
    <row r="19" spans="2:20" ht="12" customHeight="1" x14ac:dyDescent="0.4">
      <c r="B19" s="84"/>
      <c r="C19" s="89">
        <v>210000</v>
      </c>
      <c r="D19" s="498"/>
      <c r="E19" s="492" t="s">
        <v>432</v>
      </c>
      <c r="F19" s="504"/>
      <c r="G19" s="498"/>
      <c r="H19" s="498"/>
      <c r="I19" s="498"/>
      <c r="J19" s="29"/>
      <c r="K19" s="498"/>
      <c r="L19" s="451">
        <f t="shared" si="1"/>
        <v>210000</v>
      </c>
      <c r="M19" s="494"/>
      <c r="N19" s="83"/>
      <c r="O19" s="83"/>
      <c r="P19" s="507">
        <f t="shared" si="2"/>
        <v>210000</v>
      </c>
      <c r="Q19" s="488" t="str">
        <f>E19</f>
        <v>apr 2023-dec 2023</v>
      </c>
      <c r="R19" s="86"/>
      <c r="S19" s="235" t="s">
        <v>225</v>
      </c>
      <c r="T19" s="136" t="s">
        <v>432</v>
      </c>
    </row>
    <row r="20" spans="2:20" x14ac:dyDescent="0.4">
      <c r="B20" s="50" t="s">
        <v>349</v>
      </c>
      <c r="C20" s="32"/>
      <c r="D20" s="31"/>
      <c r="E20" s="62"/>
      <c r="F20" s="483"/>
      <c r="G20" s="31"/>
      <c r="H20" s="31"/>
      <c r="I20" s="31"/>
      <c r="J20" s="29"/>
      <c r="K20" s="31"/>
      <c r="L20" s="62">
        <f t="shared" si="1"/>
        <v>0</v>
      </c>
      <c r="M20" s="483"/>
      <c r="N20" s="27"/>
      <c r="O20" s="27"/>
      <c r="P20" s="92">
        <f t="shared" si="2"/>
        <v>0</v>
      </c>
      <c r="Q20" s="464"/>
      <c r="R20" s="143"/>
      <c r="S20" s="148"/>
      <c r="T20" s="23"/>
    </row>
    <row r="21" spans="2:20" x14ac:dyDescent="0.4">
      <c r="B21" s="50" t="s">
        <v>350</v>
      </c>
      <c r="C21" s="32"/>
      <c r="D21" s="31"/>
      <c r="E21" s="62"/>
      <c r="F21" s="483"/>
      <c r="G21" s="31"/>
      <c r="H21" s="31"/>
      <c r="I21" s="31"/>
      <c r="J21" s="31"/>
      <c r="K21" s="31"/>
      <c r="L21" s="62">
        <f t="shared" si="1"/>
        <v>0</v>
      </c>
      <c r="M21" s="483"/>
      <c r="N21" s="27"/>
      <c r="O21" s="27"/>
      <c r="P21" s="92">
        <f t="shared" si="2"/>
        <v>0</v>
      </c>
      <c r="Q21" s="464"/>
      <c r="R21" s="143"/>
      <c r="S21" s="148"/>
      <c r="T21" s="23"/>
    </row>
    <row r="22" spans="2:20" ht="13.5" thickBot="1" x14ac:dyDescent="0.45">
      <c r="B22" s="503" t="s">
        <v>67</v>
      </c>
      <c r="C22" s="489"/>
      <c r="D22" s="490"/>
      <c r="E22" s="491"/>
      <c r="F22" s="501"/>
      <c r="G22" s="490"/>
      <c r="H22" s="490"/>
      <c r="I22" s="490"/>
      <c r="J22" s="490"/>
      <c r="K22" s="490"/>
      <c r="L22" s="491">
        <f t="shared" si="1"/>
        <v>0</v>
      </c>
      <c r="M22" s="495"/>
      <c r="N22" s="34"/>
      <c r="O22" s="34"/>
      <c r="P22" s="508">
        <f t="shared" si="2"/>
        <v>0</v>
      </c>
      <c r="Q22" s="465"/>
      <c r="R22" s="529"/>
      <c r="S22" s="528"/>
      <c r="T22" s="533"/>
    </row>
    <row r="23" spans="2:20" ht="12.75" customHeight="1" thickBot="1" x14ac:dyDescent="0.45">
      <c r="B23" s="476" t="s">
        <v>514</v>
      </c>
      <c r="C23" s="497">
        <f>SUM(C8:C22)</f>
        <v>312000</v>
      </c>
      <c r="D23" s="496"/>
      <c r="E23" s="496"/>
      <c r="F23" s="496"/>
      <c r="G23" s="496"/>
      <c r="H23" s="496"/>
      <c r="I23" s="496"/>
      <c r="J23" s="497"/>
      <c r="K23" s="496"/>
      <c r="L23" s="496">
        <f>SUM(L8:L22)</f>
        <v>292000</v>
      </c>
      <c r="M23" s="476">
        <f>SUM(M8:M22)</f>
        <v>60000</v>
      </c>
      <c r="N23" s="477"/>
      <c r="O23" s="477"/>
      <c r="P23" s="478">
        <f>SUM(P8:P22)</f>
        <v>232000</v>
      </c>
      <c r="Q23" s="478"/>
      <c r="R23" s="478">
        <f>SUM(R8:R22)</f>
        <v>150000</v>
      </c>
      <c r="S23" s="478"/>
      <c r="T23" s="478"/>
    </row>
    <row r="24" spans="2:20" ht="13.5" thickBot="1" x14ac:dyDescent="0.45">
      <c r="B24" s="144"/>
      <c r="C24" s="144"/>
      <c r="D24" s="144"/>
      <c r="E24" s="144"/>
      <c r="F24" s="144"/>
      <c r="G24" s="144"/>
      <c r="H24" s="144"/>
      <c r="I24" s="144"/>
      <c r="J24" s="144"/>
      <c r="K24" s="144"/>
      <c r="L24" s="144"/>
      <c r="M24" s="838" t="s">
        <v>352</v>
      </c>
      <c r="N24" s="839"/>
      <c r="O24" s="149"/>
      <c r="P24" s="142">
        <f>SUMIF(S8:S22,"RESTANT",P8:P22)</f>
        <v>22000</v>
      </c>
    </row>
    <row r="25" spans="2:20" x14ac:dyDescent="0.4">
      <c r="B25" s="3" t="s">
        <v>186</v>
      </c>
      <c r="C25" s="3"/>
      <c r="D25" s="3"/>
      <c r="E25" s="3"/>
      <c r="F25" s="3"/>
      <c r="G25" s="3"/>
      <c r="H25" s="3"/>
      <c r="I25" s="3"/>
      <c r="J25" s="3"/>
      <c r="K25" s="3"/>
      <c r="L25" s="3"/>
    </row>
    <row r="26" spans="2:20" ht="13.5" thickBot="1" x14ac:dyDescent="0.45">
      <c r="B26" s="3"/>
      <c r="C26" s="3"/>
      <c r="D26" s="3"/>
      <c r="E26" s="3"/>
      <c r="F26" s="3"/>
      <c r="G26" s="3"/>
      <c r="H26" s="3"/>
      <c r="I26" s="3"/>
      <c r="J26" s="3"/>
      <c r="K26" s="3"/>
      <c r="L26" s="3"/>
      <c r="O26" s="448" t="s">
        <v>128</v>
      </c>
      <c r="P26" s="449">
        <f>SUMIF($S$6:$S$23,O26,$P$6:$P$23)</f>
        <v>0</v>
      </c>
      <c r="Q26" s="449">
        <f>SUMIF($S$7:$S$24,O26,$R$7:$R$24)</f>
        <v>0</v>
      </c>
    </row>
    <row r="27" spans="2:20" ht="13.5" thickBot="1" x14ac:dyDescent="0.45">
      <c r="B27" s="471" t="s">
        <v>515</v>
      </c>
      <c r="C27" s="479">
        <f>+C23</f>
        <v>312000</v>
      </c>
      <c r="D27" s="3"/>
      <c r="E27" s="3"/>
      <c r="F27" s="3"/>
      <c r="G27" s="3"/>
      <c r="H27" s="3"/>
      <c r="I27" s="3"/>
      <c r="J27" s="3"/>
      <c r="K27" s="3"/>
      <c r="L27" s="3"/>
      <c r="M27" s="3"/>
      <c r="N27" s="3"/>
      <c r="O27" s="448" t="s">
        <v>225</v>
      </c>
      <c r="P27" s="449">
        <f t="shared" ref="P27:P29" si="3">SUMIF($S$6:$S$23,O27,$P$6:$P$23)</f>
        <v>210000</v>
      </c>
      <c r="Q27" s="449">
        <f t="shared" ref="Q27:Q29" si="4">SUMIF($S$7:$S$24,O27,$R$7:$R$24)</f>
        <v>0</v>
      </c>
      <c r="R27" s="3"/>
      <c r="S27" s="3"/>
    </row>
    <row r="28" spans="2:20" ht="13.5" thickBot="1" x14ac:dyDescent="0.45">
      <c r="B28" s="51"/>
      <c r="C28" s="52"/>
      <c r="D28" s="3"/>
      <c r="E28" s="3"/>
      <c r="F28" s="3"/>
      <c r="G28" s="3"/>
      <c r="H28" s="3"/>
      <c r="I28" s="3"/>
      <c r="J28" s="3"/>
      <c r="K28" s="3"/>
      <c r="L28" s="3"/>
      <c r="M28" s="3"/>
      <c r="N28" s="3"/>
      <c r="O28" s="448" t="s">
        <v>240</v>
      </c>
      <c r="P28" s="449">
        <f t="shared" si="3"/>
        <v>0</v>
      </c>
      <c r="Q28" s="449">
        <f t="shared" si="4"/>
        <v>150000</v>
      </c>
      <c r="R28" s="3"/>
      <c r="S28" s="3"/>
    </row>
    <row r="29" spans="2:20" ht="15.75" thickBot="1" x14ac:dyDescent="0.75">
      <c r="B29" s="471" t="s">
        <v>184</v>
      </c>
      <c r="C29" s="479"/>
      <c r="D29" s="3"/>
      <c r="E29" s="3"/>
      <c r="F29" s="3"/>
      <c r="G29" s="3"/>
      <c r="H29" s="3"/>
      <c r="I29" s="3"/>
      <c r="J29" s="3"/>
      <c r="K29" s="3"/>
      <c r="L29" s="3"/>
      <c r="O29" s="448" t="s">
        <v>238</v>
      </c>
      <c r="P29" s="452">
        <f t="shared" si="3"/>
        <v>0</v>
      </c>
      <c r="Q29" s="452">
        <f t="shared" si="4"/>
        <v>0</v>
      </c>
      <c r="R29" s="3"/>
      <c r="S29" s="3"/>
    </row>
    <row r="30" spans="2:20" x14ac:dyDescent="0.4">
      <c r="B30" s="48" t="s">
        <v>69</v>
      </c>
      <c r="C30" s="53">
        <v>1000</v>
      </c>
      <c r="D30" s="3"/>
      <c r="E30" s="3"/>
      <c r="F30" s="3"/>
      <c r="G30" s="3"/>
      <c r="H30" s="3"/>
      <c r="I30" s="3"/>
      <c r="J30" s="3"/>
      <c r="K30" s="3"/>
      <c r="L30" s="3"/>
      <c r="O30" s="448" t="s">
        <v>138</v>
      </c>
      <c r="P30" s="453">
        <f>SUM(P24:P29)</f>
        <v>232000</v>
      </c>
      <c r="Q30" s="453">
        <f>SUM(Q26:Q29)</f>
        <v>150000</v>
      </c>
    </row>
    <row r="31" spans="2:20" x14ac:dyDescent="0.4">
      <c r="B31" s="50" t="s">
        <v>99</v>
      </c>
      <c r="C31" s="53">
        <v>25000</v>
      </c>
      <c r="D31" s="3"/>
      <c r="E31" s="3"/>
      <c r="F31" s="3"/>
      <c r="G31" s="3"/>
      <c r="H31" s="3"/>
      <c r="I31" s="3"/>
      <c r="J31" s="3"/>
      <c r="K31" s="3"/>
      <c r="L31" s="3"/>
      <c r="O31" s="458" t="s">
        <v>483</v>
      </c>
      <c r="P31" s="435">
        <f>+P30-P23</f>
        <v>0</v>
      </c>
      <c r="Q31" s="435">
        <f>Q30-R23</f>
        <v>0</v>
      </c>
    </row>
    <row r="32" spans="2:20" x14ac:dyDescent="0.4">
      <c r="B32" s="50" t="s">
        <v>188</v>
      </c>
      <c r="C32" s="53"/>
      <c r="D32" s="3"/>
      <c r="E32" s="3"/>
      <c r="F32" s="3"/>
      <c r="G32" s="3"/>
      <c r="H32" s="3"/>
      <c r="I32" s="3"/>
      <c r="J32" s="3"/>
      <c r="K32" s="3"/>
      <c r="L32" s="3"/>
    </row>
    <row r="33" spans="1:19" x14ac:dyDescent="0.4">
      <c r="B33" s="50" t="s">
        <v>187</v>
      </c>
      <c r="C33" s="33"/>
      <c r="D33" s="3"/>
      <c r="E33" s="3"/>
      <c r="F33" s="3"/>
      <c r="G33" s="3"/>
      <c r="H33" s="3"/>
      <c r="I33" s="3"/>
      <c r="J33" s="3"/>
      <c r="K33" s="3"/>
      <c r="L33" s="3"/>
    </row>
    <row r="34" spans="1:19" x14ac:dyDescent="0.4">
      <c r="B34" s="49"/>
      <c r="C34" s="33"/>
      <c r="D34" s="3"/>
      <c r="E34" s="3"/>
      <c r="F34" s="3"/>
      <c r="G34" s="3"/>
      <c r="H34" s="3"/>
      <c r="I34" s="3"/>
      <c r="J34" s="3"/>
      <c r="K34" s="3"/>
      <c r="L34" s="3"/>
    </row>
    <row r="35" spans="1:19" ht="13.5" thickBot="1" x14ac:dyDescent="0.45">
      <c r="B35" s="480" t="s">
        <v>138</v>
      </c>
      <c r="C35" s="481">
        <f>SUM(C27:C34)</f>
        <v>338000</v>
      </c>
      <c r="D35" s="3"/>
      <c r="E35" s="3"/>
      <c r="F35" s="3"/>
      <c r="G35" s="3"/>
      <c r="H35" s="3"/>
      <c r="I35" s="3"/>
      <c r="J35" s="3"/>
      <c r="K35" s="3"/>
      <c r="L35" s="3"/>
    </row>
    <row r="38" spans="1:19" ht="15" customHeight="1" x14ac:dyDescent="0.4">
      <c r="A38" s="4">
        <f>+C35-BS!E27-BS!E37</f>
        <v>338000</v>
      </c>
      <c r="B38" s="72" t="s">
        <v>220</v>
      </c>
      <c r="C38" s="835" t="s">
        <v>433</v>
      </c>
      <c r="D38" s="835"/>
      <c r="E38" s="835"/>
      <c r="F38" s="835"/>
      <c r="G38" s="835"/>
      <c r="H38" s="835"/>
      <c r="I38" s="835"/>
      <c r="J38" s="835"/>
      <c r="K38" s="835"/>
      <c r="L38" s="835"/>
      <c r="M38" s="835"/>
      <c r="N38" s="835"/>
      <c r="O38" s="835"/>
      <c r="P38" s="835"/>
      <c r="Q38" s="835"/>
      <c r="R38" s="835"/>
      <c r="S38" s="835"/>
    </row>
    <row r="39" spans="1:19" ht="12.75" customHeight="1" x14ac:dyDescent="0.4">
      <c r="A39" s="4">
        <f>+C23-BS!E150</f>
        <v>312000</v>
      </c>
      <c r="B39" s="72" t="s">
        <v>220</v>
      </c>
      <c r="C39" s="835" t="s">
        <v>434</v>
      </c>
      <c r="D39" s="835"/>
      <c r="E39" s="835"/>
      <c r="F39" s="835"/>
      <c r="G39" s="835"/>
      <c r="H39" s="835"/>
      <c r="I39" s="835"/>
      <c r="J39" s="835"/>
      <c r="K39" s="835"/>
      <c r="L39" s="835"/>
      <c r="M39" s="835"/>
      <c r="N39" s="835"/>
      <c r="O39" s="835"/>
      <c r="P39" s="835"/>
      <c r="Q39" s="835"/>
      <c r="R39" s="835"/>
      <c r="S39" s="835"/>
    </row>
    <row r="41" spans="1:19" x14ac:dyDescent="0.4">
      <c r="B41" s="37" t="s">
        <v>36</v>
      </c>
      <c r="C41" s="36"/>
      <c r="D41" s="36"/>
      <c r="E41" s="36"/>
      <c r="F41" s="36"/>
      <c r="G41" s="36"/>
      <c r="H41" s="36"/>
      <c r="I41" s="36"/>
      <c r="J41" s="36"/>
      <c r="K41" s="36"/>
      <c r="L41" s="36"/>
    </row>
    <row r="42" spans="1:19" ht="15" customHeight="1" x14ac:dyDescent="0.4">
      <c r="B42" s="231" t="s">
        <v>55</v>
      </c>
      <c r="C42" s="47"/>
      <c r="D42" s="47"/>
      <c r="E42" s="47"/>
      <c r="F42" s="47"/>
      <c r="G42" s="47"/>
      <c r="H42" s="47"/>
      <c r="I42" s="47"/>
      <c r="J42" s="47"/>
      <c r="K42" s="47"/>
      <c r="L42" s="47"/>
    </row>
    <row r="44" spans="1:19" x14ac:dyDescent="0.4">
      <c r="B44" s="3"/>
      <c r="C44" s="3"/>
      <c r="D44" s="3"/>
      <c r="E44" s="3"/>
      <c r="F44" s="3"/>
      <c r="G44" s="3"/>
      <c r="H44" s="3"/>
      <c r="I44" s="3"/>
      <c r="J44" s="3"/>
      <c r="K44" s="3"/>
      <c r="L44" s="3"/>
    </row>
  </sheetData>
  <mergeCells count="6">
    <mergeCell ref="B6:T6"/>
    <mergeCell ref="C39:S39"/>
    <mergeCell ref="M3:P3"/>
    <mergeCell ref="C3:E3"/>
    <mergeCell ref="C38:S38"/>
    <mergeCell ref="M24:N24"/>
  </mergeCells>
  <conditionalFormatting sqref="T8:T14">
    <cfRule type="containsText" dxfId="2" priority="2" stopIfTrue="1" operator="containsText" text="[Data!]">
      <formula>NOT(ISERROR(SEARCH("[Data!]",T8)))</formula>
    </cfRule>
  </conditionalFormatting>
  <conditionalFormatting sqref="T16:T18">
    <cfRule type="containsText" dxfId="1" priority="1" stopIfTrue="1" operator="containsText" text="[Data!]">
      <formula>NOT(ISERROR(SEARCH("[Data!]",T16)))</formula>
    </cfRule>
  </conditionalFormatting>
  <dataValidations count="1">
    <dataValidation type="list" allowBlank="1" showInputMessage="1" showErrorMessage="1" sqref="S16:S22 S8:S14 O27" xr:uid="{00000000-0002-0000-0900-000000000000}">
      <formula1>"NESCADENT,RESTANT,LITIGIU,REESALONAT,CONTINGENT"</formula1>
    </dataValidation>
  </dataValidations>
  <pageMargins left="0.7" right="0.7" top="0.75" bottom="0.75" header="0.3" footer="0.3"/>
  <pageSetup paperSiz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CPP</vt:lpstr>
      <vt:lpstr>BS</vt:lpstr>
      <vt:lpstr>CF</vt:lpstr>
      <vt:lpstr>EQ</vt:lpstr>
      <vt:lpstr>57_Legitimati</vt:lpstr>
      <vt:lpstr>57_Achizitii</vt:lpstr>
      <vt:lpstr>57_Transferuri</vt:lpstr>
      <vt:lpstr>58_Salariati</vt:lpstr>
      <vt:lpstr>59_Fiscale</vt:lpstr>
      <vt:lpstr>60_UEFA</vt:lpstr>
      <vt:lpstr>'57_Achizitii'!Print_Area</vt:lpstr>
      <vt:lpstr>'57_Legitimati'!Print_Area</vt:lpstr>
      <vt:lpstr>'57_Transferuri'!Print_Area</vt:lpstr>
      <vt:lpstr>'58_Salariati'!Print_Area</vt:lpstr>
      <vt:lpstr>'59_Fiscale'!Print_Area</vt:lpstr>
      <vt:lpstr>'60_UEFA'!Print_Area</vt:lpstr>
      <vt:lpstr>BS!Print_Area</vt:lpstr>
      <vt:lpstr>CF!Print_Area</vt:lpstr>
      <vt:lpstr>CPP!Print_Area</vt:lpstr>
      <vt:lpstr>'57_Achizitii'!Print_Titles</vt:lpstr>
      <vt:lpstr>'57_Legitimati'!Print_Titles</vt:lpstr>
      <vt:lpstr>'57_Transferuri'!Print_Titles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2023-01-10T10:04:21Z</cp:lastPrinted>
  <dcterms:created xsi:type="dcterms:W3CDTF">2010-11-25T08:19:20Z</dcterms:created>
  <dcterms:modified xsi:type="dcterms:W3CDTF">2026-03-05T14:17:34Z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bbb55-ee41-447f-9eaf-d283467a9605_Enabled">
    <vt:lpwstr>true</vt:lpwstr>
  </property>
  <property fmtid="{D5CDD505-2E9C-101B-9397-08002B2CF9AE}" pid="3" name="MSIP_Label_eb5bbb55-ee41-447f-9eaf-d283467a9605_SetDate">
    <vt:lpwstr>2023-01-15T07:14:59Z</vt:lpwstr>
  </property>
  <property fmtid="{D5CDD505-2E9C-101B-9397-08002B2CF9AE}" pid="4" name="MSIP_Label_eb5bbb55-ee41-447f-9eaf-d283467a9605_Method">
    <vt:lpwstr>Standard</vt:lpwstr>
  </property>
  <property fmtid="{D5CDD505-2E9C-101B-9397-08002B2CF9AE}" pid="5" name="MSIP_Label_eb5bbb55-ee41-447f-9eaf-d283467a9605_Name">
    <vt:lpwstr>eb5bbb55-ee41-447f-9eaf-d283467a9605</vt:lpwstr>
  </property>
  <property fmtid="{D5CDD505-2E9C-101B-9397-08002B2CF9AE}" pid="6" name="MSIP_Label_eb5bbb55-ee41-447f-9eaf-d283467a9605_SiteId">
    <vt:lpwstr>7d6af363-bb43-41bc-a6ae-6800af9aa41a</vt:lpwstr>
  </property>
  <property fmtid="{D5CDD505-2E9C-101B-9397-08002B2CF9AE}" pid="7" name="MSIP_Label_eb5bbb55-ee41-447f-9eaf-d283467a9605_ActionId">
    <vt:lpwstr>cd83f7ec-18f4-4d5e-ae3a-b35b5ef0bd7a</vt:lpwstr>
  </property>
  <property fmtid="{D5CDD505-2E9C-101B-9397-08002B2CF9AE}" pid="8" name="MSIP_Label_eb5bbb55-ee41-447f-9eaf-d283467a9605_ContentBits">
    <vt:lpwstr>0</vt:lpwstr>
  </property>
</Properties>
</file>