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federatiaromanadefotbal-my.sharepoint.com/personal/andreea_nanu_frf_ro/Documents/Certificare/2025 -2026/2. Documente site/Liga 2/"/>
    </mc:Choice>
  </mc:AlternateContent>
  <xr:revisionPtr revIDLastSave="36" documentId="8_{40902406-C867-41FA-AEC1-E8A87C65404F}" xr6:coauthVersionLast="47" xr6:coauthVersionMax="47" xr10:uidLastSave="{760A04DB-8ABE-4761-B2CF-FF065A7297F9}"/>
  <bookViews>
    <workbookView xWindow="-98" yWindow="-98" windowWidth="21795" windowHeight="11625" tabRatio="871" xr2:uid="{00000000-000D-0000-FFFF-FFFF00000000}"/>
  </bookViews>
  <sheets>
    <sheet name="41_CPP" sheetId="7" r:id="rId1"/>
    <sheet name="41_BS" sheetId="8" r:id="rId2"/>
    <sheet name="41_Achizitii" sheetId="1" r:id="rId3"/>
    <sheet name="42_Legitimati" sheetId="15" r:id="rId4"/>
    <sheet name="42_Transferuri" sheetId="2" r:id="rId5"/>
    <sheet name="42_Plati ult" sheetId="17" r:id="rId6"/>
    <sheet name="43_Salariati" sheetId="6" r:id="rId7"/>
    <sheet name="43_Plati ult" sheetId="18" r:id="rId8"/>
    <sheet name="44_Fiscale" sheetId="10" r:id="rId9"/>
    <sheet name="44_Plati ult" sheetId="22" r:id="rId10"/>
    <sheet name="44bis_FRF_AJF" sheetId="27" r:id="rId11"/>
    <sheet name="44bis_Plati ult" sheetId="28" r:id="rId12"/>
    <sheet name="art 14bis" sheetId="25" r:id="rId13"/>
  </sheets>
  <definedNames>
    <definedName name="____IV130000">#REF!</definedName>
    <definedName name="____IV176000">#REF!</definedName>
    <definedName name="____IV66000">#REF!</definedName>
    <definedName name="____IV70000">#REF!</definedName>
    <definedName name="__IV130000">#REF!</definedName>
    <definedName name="__IV176000">#REF!</definedName>
    <definedName name="__IV66000">#REF!</definedName>
    <definedName name="__IV70000">#REF!</definedName>
    <definedName name="_IV130000">#REF!</definedName>
    <definedName name="_IV176000">#REF!</definedName>
    <definedName name="_IV66000">#REF!</definedName>
    <definedName name="_IV70000">#REF!</definedName>
    <definedName name="CF">#REF!</definedName>
    <definedName name="CFR">#REF!</definedName>
    <definedName name="CVBH">#REF!</definedName>
    <definedName name="_xlnm.Print_Area" localSheetId="2">'41_Achizitii'!$B$1:$S$37</definedName>
    <definedName name="_xlnm.Print_Area" localSheetId="1">'41_BS'!$A$1:$D$214</definedName>
    <definedName name="_xlnm.Print_Area" localSheetId="0">'41_CPP'!$B$1:$D$174</definedName>
    <definedName name="_xlnm.Print_Area" localSheetId="3">'42_Legitimati'!$B$1:$H$34</definedName>
    <definedName name="_xlnm.Print_Area" localSheetId="4">'42_Transferuri'!$B$1:$W$48</definedName>
    <definedName name="_xlnm.Print_Area" localSheetId="7">'43_Plati ult'!$B$1:$M$29</definedName>
    <definedName name="_xlnm.Print_Area" localSheetId="6">'43_Salariati'!$B$1:$Q$37</definedName>
    <definedName name="_xlnm.Print_Area" localSheetId="8">'44_Fiscale'!$B$1:$K$42</definedName>
    <definedName name="_xlnm.Print_Area" localSheetId="9">'44_Plati ult'!$B$1:$J$31</definedName>
    <definedName name="_xlnm.Print_Area" localSheetId="10">'44bis_FRF_AJF'!$B$1:$K$35</definedName>
    <definedName name="_xlnm.Print_Area" localSheetId="11">'44bis_Plati ult'!$B$1:$J$29</definedName>
    <definedName name="_xlnm.Print_Titles" localSheetId="2">'41_Achizitii'!$B:$B,'41_Achizitii'!$3:$6</definedName>
    <definedName name="_xlnm.Print_Titles" localSheetId="3">'42_Legitimati'!$B:$B,'42_Legitimati'!$3:$6</definedName>
    <definedName name="_xlnm.Print_Titles" localSheetId="4">'42_Transferuri'!$B:$B,'42_Transferuri'!$3:$7</definedName>
    <definedName name="SI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7" l="1"/>
  <c r="E34" i="7"/>
  <c r="E223" i="8"/>
  <c r="E224" i="8" s="1"/>
  <c r="D223" i="8"/>
  <c r="D224" i="8" s="1"/>
  <c r="E208" i="8"/>
  <c r="D208" i="8"/>
  <c r="E207" i="8"/>
  <c r="E211" i="8" s="1"/>
  <c r="E214" i="8" s="1"/>
  <c r="D207" i="8"/>
  <c r="D211" i="8" s="1"/>
  <c r="D214" i="8" s="1"/>
  <c r="E201" i="8"/>
  <c r="D201" i="8"/>
  <c r="E193" i="8"/>
  <c r="E194" i="8" s="1"/>
  <c r="D193" i="8"/>
  <c r="D194" i="8" s="1"/>
  <c r="D183" i="8"/>
  <c r="E182" i="8"/>
  <c r="E183" i="8" s="1"/>
  <c r="D182" i="8"/>
  <c r="E171" i="8"/>
  <c r="E172" i="8" s="1"/>
  <c r="D171" i="8"/>
  <c r="D172" i="8" s="1"/>
  <c r="E158" i="8"/>
  <c r="E160" i="8" s="1"/>
  <c r="E161" i="8" s="1"/>
  <c r="D158" i="8"/>
  <c r="D160" i="8" s="1"/>
  <c r="D161" i="8" s="1"/>
  <c r="E150" i="8"/>
  <c r="D150" i="8"/>
  <c r="D143" i="8"/>
  <c r="E142" i="8"/>
  <c r="E143" i="8" s="1"/>
  <c r="D142" i="8"/>
  <c r="E128" i="8"/>
  <c r="E132" i="8" s="1"/>
  <c r="E133" i="8" s="1"/>
  <c r="D128" i="8"/>
  <c r="D132" i="8" s="1"/>
  <c r="D133" i="8" s="1"/>
  <c r="E116" i="8"/>
  <c r="E119" i="8" s="1"/>
  <c r="E113" i="8"/>
  <c r="D113" i="8"/>
  <c r="E112" i="8"/>
  <c r="D112" i="8"/>
  <c r="D116" i="8" s="1"/>
  <c r="D119" i="8" s="1"/>
  <c r="E106" i="8"/>
  <c r="E118" i="8" s="1"/>
  <c r="D106" i="8"/>
  <c r="D118" i="8" s="1"/>
  <c r="E100" i="8"/>
  <c r="E99" i="8"/>
  <c r="D99" i="8"/>
  <c r="D100" i="8" s="1"/>
  <c r="D89" i="8"/>
  <c r="E88" i="8"/>
  <c r="E89" i="8" s="1"/>
  <c r="D88" i="8"/>
  <c r="E78" i="8"/>
  <c r="E77" i="8"/>
  <c r="D77" i="8"/>
  <c r="D78" i="8" s="1"/>
  <c r="D65" i="8"/>
  <c r="E64" i="8"/>
  <c r="E65" i="8" s="1"/>
  <c r="D64" i="8"/>
  <c r="E50" i="8"/>
  <c r="D50" i="8"/>
  <c r="E41" i="8"/>
  <c r="E42" i="8" s="1"/>
  <c r="E52" i="8" s="1"/>
  <c r="E54" i="8" s="1"/>
  <c r="D41" i="8"/>
  <c r="D42" i="8" s="1"/>
  <c r="D52" i="8" s="1"/>
  <c r="D54" i="8" s="1"/>
  <c r="E31" i="8"/>
  <c r="D31" i="8"/>
  <c r="D20" i="8"/>
  <c r="E18" i="8"/>
  <c r="E20" i="8" s="1"/>
  <c r="D18" i="8"/>
  <c r="E10" i="8"/>
  <c r="D10" i="8"/>
  <c r="D165" i="7"/>
  <c r="E164" i="7"/>
  <c r="E165" i="7" s="1"/>
  <c r="D164" i="7"/>
  <c r="B164" i="7"/>
  <c r="E152" i="7"/>
  <c r="E153" i="7" s="1"/>
  <c r="D152" i="7"/>
  <c r="D153" i="7" s="1"/>
  <c r="E142" i="7"/>
  <c r="D142" i="7"/>
  <c r="E141" i="7"/>
  <c r="D141" i="7"/>
  <c r="B141" i="7"/>
  <c r="D119" i="7"/>
  <c r="B119" i="7"/>
  <c r="D111" i="7"/>
  <c r="B105" i="7"/>
  <c r="E103" i="7"/>
  <c r="D103" i="7"/>
  <c r="E97" i="7"/>
  <c r="D97" i="7"/>
  <c r="E92" i="7"/>
  <c r="D92" i="7"/>
  <c r="D98" i="7" s="1"/>
  <c r="D105" i="7" s="1"/>
  <c r="D106" i="7" s="1"/>
  <c r="E88" i="7"/>
  <c r="E111" i="7" s="1"/>
  <c r="E119" i="7" s="1"/>
  <c r="D88" i="7"/>
  <c r="E79" i="7"/>
  <c r="D79" i="7"/>
  <c r="E78" i="7"/>
  <c r="D78" i="7"/>
  <c r="B78" i="7"/>
  <c r="E69" i="7"/>
  <c r="D69" i="7"/>
  <c r="E68" i="7"/>
  <c r="D68" i="7"/>
  <c r="B68" i="7"/>
  <c r="E52" i="7"/>
  <c r="E53" i="7" s="1"/>
  <c r="D52" i="7"/>
  <c r="D53" i="7" s="1"/>
  <c r="B52" i="7"/>
  <c r="D44" i="7"/>
  <c r="E43" i="7"/>
  <c r="E44" i="7" s="1"/>
  <c r="D43" i="7"/>
  <c r="B43" i="7"/>
  <c r="D27" i="7"/>
  <c r="E20" i="7"/>
  <c r="D20" i="7"/>
  <c r="D34" i="7" s="1"/>
  <c r="E12" i="7"/>
  <c r="D12" i="7"/>
  <c r="A33" i="6"/>
  <c r="A32" i="27"/>
  <c r="A31" i="27"/>
  <c r="C26" i="27"/>
  <c r="C25" i="27"/>
  <c r="E22" i="28"/>
  <c r="C21" i="28"/>
  <c r="I17" i="28"/>
  <c r="K16" i="28"/>
  <c r="K15" i="28"/>
  <c r="K14" i="28"/>
  <c r="K13" i="28"/>
  <c r="K12" i="28"/>
  <c r="K11" i="28"/>
  <c r="K10" i="28"/>
  <c r="K9" i="28"/>
  <c r="I9" i="28"/>
  <c r="K8" i="28"/>
  <c r="F8" i="28"/>
  <c r="I8" i="28" s="1"/>
  <c r="K7" i="28"/>
  <c r="H22" i="27"/>
  <c r="I21" i="27"/>
  <c r="E21" i="27"/>
  <c r="C21" i="27"/>
  <c r="H17" i="27"/>
  <c r="L16" i="27"/>
  <c r="H16" i="27"/>
  <c r="F16" i="27"/>
  <c r="L15" i="27"/>
  <c r="H15" i="27"/>
  <c r="F15" i="27"/>
  <c r="L14" i="27"/>
  <c r="H14" i="27"/>
  <c r="F14" i="27"/>
  <c r="L13" i="27"/>
  <c r="L12" i="27"/>
  <c r="L11" i="27"/>
  <c r="L10" i="27"/>
  <c r="L9" i="27"/>
  <c r="H9" i="27"/>
  <c r="L8" i="27"/>
  <c r="H8" i="27"/>
  <c r="L7" i="27"/>
  <c r="H7" i="27"/>
  <c r="E25" i="25"/>
  <c r="D25" i="25"/>
  <c r="D213" i="8" l="1"/>
  <c r="E213" i="8"/>
  <c r="D120" i="7"/>
  <c r="E98" i="7"/>
  <c r="E105" i="7" s="1"/>
  <c r="F21" i="28"/>
  <c r="C28" i="27"/>
  <c r="H21" i="27"/>
  <c r="A25" i="28" s="1"/>
  <c r="A26" i="28"/>
  <c r="J22" i="28"/>
  <c r="I21" i="28"/>
  <c r="E106" i="7" l="1"/>
  <c r="E120" i="7"/>
  <c r="A38" i="10"/>
  <c r="A44" i="2"/>
  <c r="A30" i="1"/>
  <c r="E14" i="25"/>
  <c r="D14" i="25"/>
  <c r="D27" i="25" l="1"/>
  <c r="E27" i="25"/>
  <c r="C17" i="6"/>
  <c r="F12" i="17"/>
  <c r="H12" i="17" s="1"/>
  <c r="A43" i="2"/>
  <c r="S10" i="1"/>
  <c r="S11" i="1"/>
  <c r="S12" i="1"/>
  <c r="S13" i="1"/>
  <c r="Q9" i="1"/>
  <c r="S9" i="1" s="1"/>
  <c r="S15" i="1" s="1"/>
  <c r="S25" i="1" s="1"/>
  <c r="A31" i="1" s="1"/>
  <c r="R24" i="1"/>
  <c r="Q24" i="1"/>
  <c r="F9" i="22"/>
  <c r="I9" i="22" s="1"/>
  <c r="I10" i="22"/>
  <c r="E24" i="22"/>
  <c r="A28" i="22" s="1"/>
  <c r="C23" i="22"/>
  <c r="I19" i="22"/>
  <c r="K18" i="22"/>
  <c r="K17" i="22"/>
  <c r="K16" i="22"/>
  <c r="K14" i="22"/>
  <c r="K13" i="22"/>
  <c r="K12" i="22"/>
  <c r="K11" i="22"/>
  <c r="K10" i="22"/>
  <c r="K9" i="22"/>
  <c r="K8" i="22"/>
  <c r="F23" i="22"/>
  <c r="A39" i="10"/>
  <c r="U17" i="2"/>
  <c r="U27" i="2"/>
  <c r="U37" i="2"/>
  <c r="U39" i="2" s="1"/>
  <c r="H18" i="10"/>
  <c r="H17" i="10"/>
  <c r="H16" i="10"/>
  <c r="H23" i="10" s="1"/>
  <c r="A27" i="22" s="1"/>
  <c r="H19" i="10"/>
  <c r="L18" i="10"/>
  <c r="L17" i="10"/>
  <c r="L16" i="10"/>
  <c r="L14" i="10"/>
  <c r="L13" i="10"/>
  <c r="L12" i="10"/>
  <c r="L11" i="10"/>
  <c r="L10" i="10"/>
  <c r="L9" i="10"/>
  <c r="L8" i="10"/>
  <c r="M21" i="18"/>
  <c r="M20" i="18"/>
  <c r="M19" i="18"/>
  <c r="M18" i="18"/>
  <c r="M17" i="18"/>
  <c r="M15" i="18"/>
  <c r="M14" i="18"/>
  <c r="M13" i="18"/>
  <c r="M12" i="18"/>
  <c r="M11" i="18"/>
  <c r="K22" i="18"/>
  <c r="H10" i="18"/>
  <c r="G10" i="18"/>
  <c r="H9" i="18"/>
  <c r="H8" i="18"/>
  <c r="M8" i="18" s="1"/>
  <c r="G27" i="17"/>
  <c r="L27" i="17" s="1"/>
  <c r="G26" i="17"/>
  <c r="L22" i="6"/>
  <c r="J22" i="18"/>
  <c r="I22" i="18"/>
  <c r="C20" i="18"/>
  <c r="C19" i="18"/>
  <c r="C18" i="18"/>
  <c r="C17" i="18"/>
  <c r="Q21" i="6"/>
  <c r="Q20" i="6"/>
  <c r="Q19" i="6"/>
  <c r="Q18" i="6"/>
  <c r="Q17" i="6"/>
  <c r="Q15" i="6"/>
  <c r="Q14" i="6"/>
  <c r="Q13" i="6"/>
  <c r="Q12" i="6"/>
  <c r="Q8" i="6"/>
  <c r="Q9" i="6"/>
  <c r="Q10" i="6"/>
  <c r="Q11" i="6"/>
  <c r="G9" i="18" s="1"/>
  <c r="M9" i="18" s="1"/>
  <c r="F25" i="17"/>
  <c r="L25" i="17" s="1"/>
  <c r="X12" i="2"/>
  <c r="X15" i="2"/>
  <c r="X14" i="2"/>
  <c r="X13" i="2"/>
  <c r="X11" i="2"/>
  <c r="X10" i="2"/>
  <c r="X25" i="2"/>
  <c r="X24" i="2"/>
  <c r="X23" i="2"/>
  <c r="X22" i="2"/>
  <c r="X21" i="2"/>
  <c r="X20" i="2"/>
  <c r="X19" i="2"/>
  <c r="X35" i="2"/>
  <c r="X34" i="2"/>
  <c r="X33" i="2"/>
  <c r="X32" i="2"/>
  <c r="X31" i="2"/>
  <c r="X30" i="2"/>
  <c r="C20" i="6"/>
  <c r="C19" i="6"/>
  <c r="C28" i="6"/>
  <c r="C27" i="6"/>
  <c r="C26" i="6"/>
  <c r="C25" i="6"/>
  <c r="C18" i="6"/>
  <c r="W40" i="2"/>
  <c r="L35" i="17"/>
  <c r="J35" i="17"/>
  <c r="I32" i="17"/>
  <c r="I26" i="17"/>
  <c r="F27" i="17"/>
  <c r="H27" i="17" s="1"/>
  <c r="F26" i="17"/>
  <c r="E27" i="17"/>
  <c r="E26" i="17"/>
  <c r="K26" i="17" s="1"/>
  <c r="E25" i="17"/>
  <c r="G25" i="17"/>
  <c r="G13" i="17"/>
  <c r="G12" i="17"/>
  <c r="L12" i="17" s="1"/>
  <c r="G11" i="17"/>
  <c r="G10" i="17"/>
  <c r="G9" i="17"/>
  <c r="G31" i="17"/>
  <c r="G30" i="17"/>
  <c r="G29" i="17"/>
  <c r="G28" i="17"/>
  <c r="G21" i="17"/>
  <c r="G20" i="17"/>
  <c r="G19" i="17"/>
  <c r="G18" i="17"/>
  <c r="G17" i="17"/>
  <c r="G16" i="17"/>
  <c r="G15" i="17"/>
  <c r="G14" i="17"/>
  <c r="H31" i="17"/>
  <c r="K31" i="17" s="1"/>
  <c r="H30" i="17"/>
  <c r="I30" i="17" s="1"/>
  <c r="H29" i="17"/>
  <c r="I29" i="17" s="1"/>
  <c r="H28" i="17"/>
  <c r="I28" i="17" s="1"/>
  <c r="H21" i="17"/>
  <c r="I21" i="17" s="1"/>
  <c r="H20" i="17"/>
  <c r="K20" i="17" s="1"/>
  <c r="H19" i="17"/>
  <c r="I19" i="17" s="1"/>
  <c r="H18" i="17"/>
  <c r="K18" i="17" s="1"/>
  <c r="H17" i="17"/>
  <c r="K17" i="17" s="1"/>
  <c r="L17" i="17" s="1"/>
  <c r="H16" i="17"/>
  <c r="K16" i="17" s="1"/>
  <c r="H15" i="17"/>
  <c r="I15" i="17" s="1"/>
  <c r="H14" i="17"/>
  <c r="I14" i="17" s="1"/>
  <c r="F9" i="17"/>
  <c r="L9" i="17" s="1"/>
  <c r="F13" i="17"/>
  <c r="H13" i="17" s="1"/>
  <c r="F11" i="17"/>
  <c r="E13" i="17"/>
  <c r="E12" i="17"/>
  <c r="E11" i="17"/>
  <c r="K11" i="17"/>
  <c r="F35" i="17"/>
  <c r="F10" i="17"/>
  <c r="H10" i="17" s="1"/>
  <c r="E10" i="17"/>
  <c r="E9" i="17"/>
  <c r="P37" i="2"/>
  <c r="P27" i="2"/>
  <c r="P17" i="2"/>
  <c r="G18" i="15"/>
  <c r="G25" i="15" s="1"/>
  <c r="G26" i="15" s="1"/>
  <c r="A28" i="15" s="1"/>
  <c r="G9" i="15"/>
  <c r="G15" i="15" s="1"/>
  <c r="C22" i="15"/>
  <c r="C21" i="15"/>
  <c r="C20" i="15"/>
  <c r="C19" i="15"/>
  <c r="C18" i="15"/>
  <c r="C13" i="15"/>
  <c r="C12" i="15"/>
  <c r="C11" i="15"/>
  <c r="C10" i="15"/>
  <c r="D22" i="15"/>
  <c r="D21" i="15"/>
  <c r="D20" i="15"/>
  <c r="D19" i="15"/>
  <c r="D18" i="15"/>
  <c r="H23" i="15"/>
  <c r="G23" i="15"/>
  <c r="H22" i="15"/>
  <c r="G22" i="15"/>
  <c r="H21" i="15"/>
  <c r="G21" i="15"/>
  <c r="H20" i="15"/>
  <c r="G20" i="15"/>
  <c r="H19" i="15"/>
  <c r="H25" i="15" s="1"/>
  <c r="H26" i="15" s="1"/>
  <c r="G19" i="15"/>
  <c r="H18" i="15"/>
  <c r="H13" i="15"/>
  <c r="G13" i="15"/>
  <c r="H12" i="15"/>
  <c r="G12" i="15"/>
  <c r="H11" i="15"/>
  <c r="G11" i="15"/>
  <c r="H10" i="15"/>
  <c r="H15" i="15" s="1"/>
  <c r="G10" i="15"/>
  <c r="H9" i="15"/>
  <c r="D9" i="15"/>
  <c r="D13" i="15"/>
  <c r="D12" i="15"/>
  <c r="D11" i="15"/>
  <c r="D10" i="15"/>
  <c r="V37" i="2"/>
  <c r="V39" i="2" s="1"/>
  <c r="V27" i="2"/>
  <c r="V17" i="2"/>
  <c r="O22" i="6"/>
  <c r="F18" i="10"/>
  <c r="F17" i="10"/>
  <c r="F16" i="10"/>
  <c r="I23" i="10"/>
  <c r="E23" i="10"/>
  <c r="C23" i="10"/>
  <c r="H10" i="10"/>
  <c r="H9" i="10"/>
  <c r="H8" i="10"/>
  <c r="M9" i="6"/>
  <c r="M22" i="6" s="1"/>
  <c r="F8" i="18"/>
  <c r="L8" i="18" s="1"/>
  <c r="J36" i="2"/>
  <c r="J31" i="2"/>
  <c r="L31" i="2" s="1"/>
  <c r="Q31" i="2" s="1"/>
  <c r="J30" i="2"/>
  <c r="L30" i="2"/>
  <c r="Q30" i="2"/>
  <c r="J26" i="2"/>
  <c r="L26" i="2" s="1"/>
  <c r="Q26" i="2" s="1"/>
  <c r="J21" i="2"/>
  <c r="L21" i="2" s="1"/>
  <c r="Q21" i="2" s="1"/>
  <c r="J20" i="2"/>
  <c r="L20" i="2"/>
  <c r="Q20" i="2" s="1"/>
  <c r="J16" i="2"/>
  <c r="L16" i="2"/>
  <c r="Q16" i="2" s="1"/>
  <c r="J12" i="2"/>
  <c r="L12" i="2"/>
  <c r="J10" i="2"/>
  <c r="L10" i="2"/>
  <c r="I27" i="2"/>
  <c r="I37" i="2"/>
  <c r="S24" i="1"/>
  <c r="P24" i="1"/>
  <c r="L24" i="1"/>
  <c r="K24" i="1"/>
  <c r="J24" i="1"/>
  <c r="H24" i="1"/>
  <c r="H25" i="1" s="1"/>
  <c r="G24" i="1"/>
  <c r="F24" i="1"/>
  <c r="P15" i="1"/>
  <c r="L15" i="1"/>
  <c r="L25" i="1" s="1"/>
  <c r="K15" i="1"/>
  <c r="J15" i="1"/>
  <c r="J25" i="1"/>
  <c r="H15" i="1"/>
  <c r="G15" i="1"/>
  <c r="F15" i="1"/>
  <c r="L36" i="2"/>
  <c r="Q36" i="2"/>
  <c r="M37" i="2"/>
  <c r="M39" i="2" s="1"/>
  <c r="M17" i="2"/>
  <c r="M27" i="2"/>
  <c r="F27" i="2"/>
  <c r="E27" i="2"/>
  <c r="I17" i="2"/>
  <c r="M9" i="1"/>
  <c r="M10" i="1"/>
  <c r="O10" i="1" s="1"/>
  <c r="M11" i="1"/>
  <c r="O11" i="1" s="1"/>
  <c r="I11" i="1"/>
  <c r="M12" i="1"/>
  <c r="M13" i="1"/>
  <c r="M23" i="1"/>
  <c r="M22" i="1"/>
  <c r="M21" i="1"/>
  <c r="O21" i="1" s="1"/>
  <c r="M20" i="1"/>
  <c r="O20" i="1" s="1"/>
  <c r="M19" i="1"/>
  <c r="I19" i="1"/>
  <c r="O19" i="1"/>
  <c r="M18" i="1"/>
  <c r="N22" i="6"/>
  <c r="M12" i="6"/>
  <c r="F10" i="18" s="1"/>
  <c r="M11" i="6"/>
  <c r="F9" i="18"/>
  <c r="L9" i="18" s="1"/>
  <c r="F22" i="6"/>
  <c r="F30" i="6"/>
  <c r="I23" i="1"/>
  <c r="N23" i="1"/>
  <c r="N22" i="1"/>
  <c r="I22" i="1"/>
  <c r="O22" i="1" s="1"/>
  <c r="N21" i="1"/>
  <c r="I21" i="1"/>
  <c r="N20" i="1"/>
  <c r="I20" i="1"/>
  <c r="N19" i="1"/>
  <c r="N18" i="1"/>
  <c r="N24" i="1" s="1"/>
  <c r="N25" i="1" s="1"/>
  <c r="A29" i="1" s="1"/>
  <c r="I18" i="1"/>
  <c r="I24" i="1" s="1"/>
  <c r="I25" i="1" s="1"/>
  <c r="N13" i="1"/>
  <c r="I13" i="1"/>
  <c r="O13" i="1"/>
  <c r="G29" i="2"/>
  <c r="H29" i="2"/>
  <c r="J29" i="2" s="1"/>
  <c r="T27" i="2"/>
  <c r="R27" i="2"/>
  <c r="K27" i="2"/>
  <c r="G25" i="2"/>
  <c r="J25" i="2" s="1"/>
  <c r="L25" i="2" s="1"/>
  <c r="Q25" i="2" s="1"/>
  <c r="G24" i="2"/>
  <c r="J24" i="2"/>
  <c r="L24" i="2" s="1"/>
  <c r="Q24" i="2" s="1"/>
  <c r="G23" i="2"/>
  <c r="J23" i="2" s="1"/>
  <c r="L23" i="2" s="1"/>
  <c r="Q23" i="2" s="1"/>
  <c r="G19" i="2"/>
  <c r="H19" i="2"/>
  <c r="H27" i="2" s="1"/>
  <c r="T37" i="2"/>
  <c r="S39" i="2"/>
  <c r="R37" i="2"/>
  <c r="T17" i="2"/>
  <c r="R17" i="2"/>
  <c r="K37" i="2"/>
  <c r="K39" i="2" s="1"/>
  <c r="G35" i="2"/>
  <c r="J35" i="2" s="1"/>
  <c r="L35" i="2" s="1"/>
  <c r="Q35" i="2" s="1"/>
  <c r="G34" i="2"/>
  <c r="J34" i="2" s="1"/>
  <c r="L34" i="2" s="1"/>
  <c r="Q34" i="2" s="1"/>
  <c r="G33" i="2"/>
  <c r="G37" i="2" s="1"/>
  <c r="F37" i="2"/>
  <c r="E37" i="2"/>
  <c r="K17" i="2"/>
  <c r="F17" i="2"/>
  <c r="E17" i="2"/>
  <c r="G17" i="2" s="1"/>
  <c r="G15" i="2"/>
  <c r="J15" i="2"/>
  <c r="L15" i="2"/>
  <c r="Q15" i="2" s="1"/>
  <c r="G14" i="2"/>
  <c r="J14" i="2"/>
  <c r="L14" i="2"/>
  <c r="Q14" i="2"/>
  <c r="G13" i="2"/>
  <c r="J13" i="2"/>
  <c r="L13" i="2"/>
  <c r="Q13" i="2" s="1"/>
  <c r="G9" i="2"/>
  <c r="H9" i="2"/>
  <c r="N12" i="1"/>
  <c r="N11" i="1"/>
  <c r="N15" i="1" s="1"/>
  <c r="N10" i="1"/>
  <c r="I12" i="1"/>
  <c r="I10" i="1"/>
  <c r="N9" i="1"/>
  <c r="I9" i="1"/>
  <c r="I21" i="6"/>
  <c r="I20" i="6"/>
  <c r="I22" i="6" s="1"/>
  <c r="F31" i="6" s="1"/>
  <c r="F25" i="1"/>
  <c r="O9" i="1"/>
  <c r="O12" i="1"/>
  <c r="K25" i="1"/>
  <c r="A28" i="1"/>
  <c r="O23" i="1"/>
  <c r="G25" i="1"/>
  <c r="M24" i="1"/>
  <c r="G27" i="2"/>
  <c r="A42" i="2" s="1"/>
  <c r="H24" i="10"/>
  <c r="M23" i="6"/>
  <c r="K19" i="17"/>
  <c r="P25" i="1"/>
  <c r="K21" i="17"/>
  <c r="L21" i="17" s="1"/>
  <c r="I15" i="1"/>
  <c r="K14" i="17"/>
  <c r="L14" i="17" s="1"/>
  <c r="R39" i="2"/>
  <c r="T39" i="2"/>
  <c r="K25" i="17"/>
  <c r="H17" i="2"/>
  <c r="J9" i="2"/>
  <c r="L9" i="2" s="1"/>
  <c r="E23" i="17"/>
  <c r="K9" i="17"/>
  <c r="I39" i="2"/>
  <c r="F39" i="2"/>
  <c r="P39" i="2"/>
  <c r="L11" i="17"/>
  <c r="J17" i="2"/>
  <c r="I18" i="17" l="1"/>
  <c r="A34" i="6"/>
  <c r="K28" i="17"/>
  <c r="L28" i="17" s="1"/>
  <c r="L18" i="17"/>
  <c r="I16" i="17"/>
  <c r="L20" i="17"/>
  <c r="K15" i="17"/>
  <c r="L15" i="17" s="1"/>
  <c r="L16" i="17"/>
  <c r="K29" i="17"/>
  <c r="L29" i="17" s="1"/>
  <c r="L31" i="17"/>
  <c r="I31" i="17"/>
  <c r="I17" i="17"/>
  <c r="L19" i="17"/>
  <c r="L26" i="17"/>
  <c r="L10" i="17"/>
  <c r="L22" i="18"/>
  <c r="Q10" i="2"/>
  <c r="Q17" i="2" s="1"/>
  <c r="L17" i="2"/>
  <c r="H23" i="18"/>
  <c r="A26" i="18" s="1"/>
  <c r="L10" i="18"/>
  <c r="M10" i="18" s="1"/>
  <c r="M23" i="18" s="1"/>
  <c r="F22" i="18"/>
  <c r="A25" i="18" s="1"/>
  <c r="I23" i="22"/>
  <c r="J24" i="22"/>
  <c r="K10" i="17"/>
  <c r="H23" i="17"/>
  <c r="G39" i="2"/>
  <c r="K13" i="17"/>
  <c r="L13" i="17" s="1"/>
  <c r="L36" i="17" s="1"/>
  <c r="I13" i="17"/>
  <c r="I12" i="17"/>
  <c r="K12" i="17"/>
  <c r="L29" i="2"/>
  <c r="O15" i="1"/>
  <c r="K27" i="17"/>
  <c r="I27" i="17"/>
  <c r="H33" i="17"/>
  <c r="G36" i="17"/>
  <c r="A39" i="17" s="1"/>
  <c r="H37" i="2"/>
  <c r="H39" i="2" s="1"/>
  <c r="E33" i="17"/>
  <c r="E35" i="17" s="1"/>
  <c r="A37" i="17" s="1"/>
  <c r="E39" i="2"/>
  <c r="I20" i="17"/>
  <c r="O18" i="1"/>
  <c r="O24" i="1" s="1"/>
  <c r="O25" i="1" s="1"/>
  <c r="J33" i="2"/>
  <c r="L33" i="2" s="1"/>
  <c r="Q33" i="2" s="1"/>
  <c r="J19" i="2"/>
  <c r="C27" i="10"/>
  <c r="C35" i="10" s="1"/>
  <c r="K30" i="17"/>
  <c r="L30" i="17" s="1"/>
  <c r="Q15" i="1"/>
  <c r="M15" i="1"/>
  <c r="M25" i="1" s="1"/>
  <c r="H35" i="17" l="1"/>
  <c r="K33" i="17"/>
  <c r="J37" i="2"/>
  <c r="J39" i="2" s="1"/>
  <c r="K23" i="17"/>
  <c r="L19" i="2"/>
  <c r="J27" i="2"/>
  <c r="Q29" i="2"/>
  <c r="Q37" i="2" s="1"/>
  <c r="L37" i="2"/>
  <c r="G40" i="2"/>
  <c r="K35" i="17" l="1"/>
  <c r="L27" i="2"/>
  <c r="L39" i="2" s="1"/>
  <c r="Q19" i="2"/>
  <c r="Q27" i="2" s="1"/>
  <c r="Q39" i="2" s="1"/>
  <c r="R40" i="2" s="1"/>
  <c r="J40" i="2"/>
  <c r="Q40" i="2" l="1"/>
  <c r="L40" i="2"/>
</calcChain>
</file>

<file path=xl/sharedStrings.xml><?xml version="1.0" encoding="utf-8"?>
<sst xmlns="http://schemas.openxmlformats.org/spreadsheetml/2006/main" count="912" uniqueCount="479">
  <si>
    <t>Detalii referitoare la jucători</t>
  </si>
  <si>
    <t>Cheltuieli directe de achiziţie</t>
  </si>
  <si>
    <t>Amortizări cumulate</t>
  </si>
  <si>
    <t>Report</t>
  </si>
  <si>
    <t>Altele</t>
  </si>
  <si>
    <t xml:space="preserve">Nume </t>
  </si>
  <si>
    <t>(şi data naşterii)</t>
  </si>
  <si>
    <t xml:space="preserve">Data de începere </t>
  </si>
  <si>
    <t>a contractului</t>
  </si>
  <si>
    <t xml:space="preserve">Data de terminare  </t>
  </si>
  <si>
    <t>Report din exerciţiul precedent</t>
  </si>
  <si>
    <t>La sfârşitul exerciţiului</t>
  </si>
  <si>
    <t>în curs</t>
  </si>
  <si>
    <t>Cesiuni</t>
  </si>
  <si>
    <t>Venituri din vânzări</t>
  </si>
  <si>
    <t xml:space="preserve">(a) </t>
  </si>
  <si>
    <t xml:space="preserve">(b) </t>
  </si>
  <si>
    <t xml:space="preserve">(d) </t>
  </si>
  <si>
    <t xml:space="preserve">(e) </t>
  </si>
  <si>
    <t xml:space="preserve">(f) </t>
  </si>
  <si>
    <t xml:space="preserve">(g) </t>
  </si>
  <si>
    <t xml:space="preserve">Jucătorul 1 </t>
  </si>
  <si>
    <t xml:space="preserve">Jucătorul 2 </t>
  </si>
  <si>
    <t xml:space="preserve">Jucătorul 3 </t>
  </si>
  <si>
    <t xml:space="preserve">Jucătorul 4 </t>
  </si>
  <si>
    <t xml:space="preserve">Total </t>
  </si>
  <si>
    <t xml:space="preserve">(c) </t>
  </si>
  <si>
    <t>(d) = 
(a)+(b)-(c)</t>
  </si>
  <si>
    <t>Subtotal 1</t>
  </si>
  <si>
    <t>Subtotal 2</t>
  </si>
  <si>
    <t>Total (1) + (2)</t>
  </si>
  <si>
    <t>din cedarea de jucători</t>
  </si>
  <si>
    <t xml:space="preserve">Profit/(pierderi) </t>
  </si>
  <si>
    <t>(e)</t>
  </si>
  <si>
    <t>(f)</t>
  </si>
  <si>
    <t>(j)</t>
  </si>
  <si>
    <t>(l)</t>
  </si>
  <si>
    <t>În numele candidatului la licenţă, se confirmă că informaţiile furnizate în tabelul de mai sus sunt exacte şi complete.</t>
  </si>
  <si>
    <t>[Semnătura]</t>
  </si>
  <si>
    <t>În numele candidatului la licenţă</t>
  </si>
  <si>
    <t>Data contractului de transfer/ împrumut</t>
  </si>
  <si>
    <t>De la (clubul)</t>
  </si>
  <si>
    <t>Alte cheltuieli directe</t>
  </si>
  <si>
    <t>Data scadentă</t>
  </si>
  <si>
    <t>Către alte părţi</t>
  </si>
  <si>
    <t>(c)</t>
  </si>
  <si>
    <t>(h)</t>
  </si>
  <si>
    <t>(i)</t>
  </si>
  <si>
    <t>Jucătorul 1</t>
  </si>
  <si>
    <t>-</t>
  </si>
  <si>
    <t>Jucătorul 2</t>
  </si>
  <si>
    <t>Jucătorul 3</t>
  </si>
  <si>
    <t>Jucătorul 4</t>
  </si>
  <si>
    <t>Împrumuturi de jucători</t>
  </si>
  <si>
    <t>Total</t>
  </si>
  <si>
    <t>(g)</t>
  </si>
  <si>
    <t>[semnătura] [data]</t>
  </si>
  <si>
    <t>(a)</t>
  </si>
  <si>
    <t>(b)</t>
  </si>
  <si>
    <t>Bilete de intrare</t>
  </si>
  <si>
    <t>Sponsorizări şi publicitate</t>
  </si>
  <si>
    <t>Drepturi de difuzare</t>
  </si>
  <si>
    <t>Activităţi comerciale</t>
  </si>
  <si>
    <t>Alte venituri din exploatare</t>
  </si>
  <si>
    <t>Alte cheltuieli de exploatare</t>
  </si>
  <si>
    <t>Note</t>
  </si>
  <si>
    <t>Profitul / (pierderile) după impozitare</t>
  </si>
  <si>
    <t>Descriere</t>
  </si>
  <si>
    <t>Venituri din penalitati</t>
  </si>
  <si>
    <t>…</t>
  </si>
  <si>
    <t>Diverse</t>
  </si>
  <si>
    <t>Materii prime si materiale</t>
  </si>
  <si>
    <t>Costul marfurilor vandute</t>
  </si>
  <si>
    <t>Venituri din dobanzi</t>
  </si>
  <si>
    <t>Venituri din diferente favorabile de curs valutar</t>
  </si>
  <si>
    <t>Cheltuieli din dobanzi</t>
  </si>
  <si>
    <t>Cheltuieli diferente nefavorabile de curs valutar</t>
  </si>
  <si>
    <t>Alte venituri financiare</t>
  </si>
  <si>
    <t>Alte cheltuieli financiare</t>
  </si>
  <si>
    <t>Impozit pe profit</t>
  </si>
  <si>
    <t>Active circulante</t>
  </si>
  <si>
    <t>Numerar şi echivalente de numerar</t>
  </si>
  <si>
    <t>Alte creanţe si cheltuieli in avans</t>
  </si>
  <si>
    <t>Stocuri</t>
  </si>
  <si>
    <t>Active imobilizate</t>
  </si>
  <si>
    <t>Imobilizări corporale</t>
  </si>
  <si>
    <t>Imobilizări necorporale - jucători</t>
  </si>
  <si>
    <t>Alte imobilizări necorporale</t>
  </si>
  <si>
    <t>Datorii pe termen scurt</t>
  </si>
  <si>
    <t>Credite în conturi curente şi alte împrumuturi</t>
  </si>
  <si>
    <t>Alte datorii, subventii si venituri in avans</t>
  </si>
  <si>
    <t>Provizioane</t>
  </si>
  <si>
    <t>Datorii pe termen lung</t>
  </si>
  <si>
    <t>Credite şi alte împrumuturi</t>
  </si>
  <si>
    <t>Active nete/(pasive) / Capital propriu</t>
  </si>
  <si>
    <t>[Club 1]</t>
  </si>
  <si>
    <t>[Club 2]</t>
  </si>
  <si>
    <t>[Club 3]</t>
  </si>
  <si>
    <t>Cheltuieli in avans</t>
  </si>
  <si>
    <t>Alte creante</t>
  </si>
  <si>
    <t>Creante fata de Bugetul de Stat</t>
  </si>
  <si>
    <t>Creante fata de salariati</t>
  </si>
  <si>
    <t>Avansuri furnizori de servicii</t>
  </si>
  <si>
    <t>[Finantator 1]</t>
  </si>
  <si>
    <t>[Finantator 2]</t>
  </si>
  <si>
    <t>[Finantator 3]</t>
  </si>
  <si>
    <t>Reconcilierea scadentelor imprumuturilor:</t>
  </si>
  <si>
    <t>Împrumuturi în conturile curente</t>
  </si>
  <si>
    <t>Credite bancare</t>
  </si>
  <si>
    <t>La cerere sau în termen de un an</t>
  </si>
  <si>
    <t>În doi ani</t>
  </si>
  <si>
    <t>În trei-cinci ani (inclusiv)</t>
  </si>
  <si>
    <t>În mai mult de cinci ani</t>
  </si>
  <si>
    <t xml:space="preserve">Minus: suma care trebuie achitată în termen de 12 luni </t>
  </si>
  <si>
    <t>(înregistrată la Datorii pe termen scurt)</t>
  </si>
  <si>
    <t>Sumele care ajung la scadenţă în mai mult de 12 luni</t>
  </si>
  <si>
    <t>Împrumuturile au urmatoarele scadente:</t>
  </si>
  <si>
    <t>Datorii fata de alti angajati</t>
  </si>
  <si>
    <t>TVA</t>
  </si>
  <si>
    <t>Alte impozite si taxe</t>
  </si>
  <si>
    <t>Subventii</t>
  </si>
  <si>
    <t>Venituri in avans</t>
  </si>
  <si>
    <t>Avansuri primite de la clienti</t>
  </si>
  <si>
    <t>Alte datorii</t>
  </si>
  <si>
    <t>Creante:</t>
  </si>
  <si>
    <t>[Entitatea 1]</t>
  </si>
  <si>
    <t>[Entitatea 2]</t>
  </si>
  <si>
    <t>[Entitatea 3]</t>
  </si>
  <si>
    <t>Datorii:</t>
  </si>
  <si>
    <t>Reconcilierea scadentelor datoriilor:</t>
  </si>
  <si>
    <t>Datorii comerciale</t>
  </si>
  <si>
    <t>Scadente:</t>
  </si>
  <si>
    <t>Observaţii referitoare la datoriile restante la 31 decembrie 2010</t>
  </si>
  <si>
    <t>[Nume Club]</t>
  </si>
  <si>
    <t>Taxa pe Valoare Adaugata (TVA)</t>
  </si>
  <si>
    <t>Sumă totală datorată</t>
  </si>
  <si>
    <t>NESCADENT</t>
  </si>
  <si>
    <t>Subtotal 3</t>
  </si>
  <si>
    <t>(m)</t>
  </si>
  <si>
    <t>Valoarea totală este reconciliată cu valoarea deprecierii jucătorilor, înregistrată în contul de profit şi pierderi şi/sau în bilanţul situaţiilor financiare anuale.</t>
  </si>
  <si>
    <t>Valoarea totală este reconciliată cu profitul sau pierderile din cedarea de jucători, înregistrate în situaţiile anuale.</t>
  </si>
  <si>
    <t>Valoarea totală este reconciliată cu valoarea neta contabilă a imobilizărilor necorporale (jucători), înregistrată în bilanţul situaţiilor financiare anuale.</t>
  </si>
  <si>
    <t>Creanţe rezultate din transferuri/imprumuturi de jucători</t>
  </si>
  <si>
    <t>Datorii rezultate din transferuri/imprumuturi de jucători</t>
  </si>
  <si>
    <t>(d)</t>
  </si>
  <si>
    <t xml:space="preserve"> coloana (e)</t>
  </si>
  <si>
    <t>Numele angajatului</t>
  </si>
  <si>
    <t>Postul/funcţia angajatului</t>
  </si>
  <si>
    <t>Data angajării</t>
  </si>
  <si>
    <t>Data scadentei</t>
  </si>
  <si>
    <t xml:space="preserve">Data încetării raporturilor de muncă </t>
  </si>
  <si>
    <t>TOTAL</t>
  </si>
  <si>
    <t>Denumire obligatie fiscala</t>
  </si>
  <si>
    <t>NOTA 3</t>
  </si>
  <si>
    <t>NOTA 4</t>
  </si>
  <si>
    <t>NOTA 5</t>
  </si>
  <si>
    <t>NOTA 6</t>
  </si>
  <si>
    <t>NOTA 7</t>
  </si>
  <si>
    <t>NOTA 8</t>
  </si>
  <si>
    <t>NOTA 10</t>
  </si>
  <si>
    <t>NOTA 9</t>
  </si>
  <si>
    <t>NOTA 12</t>
  </si>
  <si>
    <t>NOTA 13</t>
  </si>
  <si>
    <t>NOTA 17</t>
  </si>
  <si>
    <t>NOTA 18</t>
  </si>
  <si>
    <t>NOTA 19</t>
  </si>
  <si>
    <t>NOTA 20</t>
  </si>
  <si>
    <t>Imprumuturi</t>
  </si>
  <si>
    <t>Venituri (+)</t>
  </si>
  <si>
    <t>Cheltuieli (-)</t>
  </si>
  <si>
    <t>Alti sponsori</t>
  </si>
  <si>
    <t>Publicitate</t>
  </si>
  <si>
    <t>Sponsori principal</t>
  </si>
  <si>
    <t>TOTAL ACTIVE</t>
  </si>
  <si>
    <t>TOTAL DATORII</t>
  </si>
  <si>
    <t>TOTAL DATORII SI CAPITALURI PROPRII</t>
  </si>
  <si>
    <t>Accesorii</t>
  </si>
  <si>
    <t>Alte accesorii</t>
  </si>
  <si>
    <t>Jucătorul 5</t>
  </si>
  <si>
    <t>Data nasterii</t>
  </si>
  <si>
    <t>Forma de legitimare</t>
  </si>
  <si>
    <t>Achizitie</t>
  </si>
  <si>
    <t>Imprumut</t>
  </si>
  <si>
    <t>Fara costuri</t>
  </si>
  <si>
    <t>Legitimat</t>
  </si>
  <si>
    <t>Detalii referitoare la jucătorii legitimati</t>
  </si>
  <si>
    <t>Detalii referitoare la jucătorii achizitionati</t>
  </si>
  <si>
    <t>Cost total de achizitie
(exclusiv TVA)</t>
  </si>
  <si>
    <t>Cost imprumut
(exclusiv TVA)</t>
  </si>
  <si>
    <t>B. Alti angajati</t>
  </si>
  <si>
    <t>TOTAL ANGAJATI (A.+B.)</t>
  </si>
  <si>
    <t>Explicatie</t>
  </si>
  <si>
    <t>Salariu noiembrie</t>
  </si>
  <si>
    <t>Salariu octombrie</t>
  </si>
  <si>
    <t>Salariu decembrie</t>
  </si>
  <si>
    <t>B. Alte Datorii fiscale</t>
  </si>
  <si>
    <t>LEI sau echivalent LEI</t>
  </si>
  <si>
    <t>TABEL REFERITOR LA JUCATORII ACHIZIONATI</t>
  </si>
  <si>
    <t>TABEL REFERITOR LA JUCATORII LEGITIMATI</t>
  </si>
  <si>
    <t>TABEL REFERITOR LA DATORII IN LEGATURA CU TRANSFERURILE</t>
  </si>
  <si>
    <t>TABEL REFERITOR LA DATORII CATRE ANGAJATI</t>
  </si>
  <si>
    <t>TABEL REFERITOR LA DATORII CATRE AUTORITATILE FISCALE</t>
  </si>
  <si>
    <t>Reconciliere:</t>
  </si>
  <si>
    <t>Accesorii TVA</t>
  </si>
  <si>
    <t>Accesorii impozit pe profit</t>
  </si>
  <si>
    <t xml:space="preserve">Drepturi de difuzare si premii/bonusuri </t>
  </si>
  <si>
    <t>Venituri solidaritate</t>
  </si>
  <si>
    <t>Subventii, donatii si alte venituri FRF/LPF</t>
  </si>
  <si>
    <t>Subventii, donatii si alte venituri autoritati stat/locale</t>
  </si>
  <si>
    <t>Subventii si donatii parti afiliate</t>
  </si>
  <si>
    <t>Alte subventii si donatii</t>
  </si>
  <si>
    <t>Venituri din activitati in afara fotbalului</t>
  </si>
  <si>
    <t>Organizare meciuri, deplasari si cantonamente</t>
  </si>
  <si>
    <t>Cheltuieli aferente activitatilor comerciale</t>
  </si>
  <si>
    <t>Cheltuieli salariale jucatori</t>
  </si>
  <si>
    <t>Cheltuieli cu contributii si taxe jucatori</t>
  </si>
  <si>
    <t>Cheltuieli cu colaboratorii jucatori (prestarii servicii)</t>
  </si>
  <si>
    <t>Alte beneficii acordate jucatorilor</t>
  </si>
  <si>
    <t>Total cheltuieli de personal cu jucatorii</t>
  </si>
  <si>
    <t>Cheltuieli salariale alti angajati</t>
  </si>
  <si>
    <t>Cheltuieli cu contributii si taxe alti angajati</t>
  </si>
  <si>
    <t>Cheltuieli cu colaboratorii alti angajati (prestarii servicii)</t>
  </si>
  <si>
    <t>Alte beneficii acordate altor angajati</t>
  </si>
  <si>
    <t>Total cheltuieli de personal cu alti angajati</t>
  </si>
  <si>
    <t>Investiţii si alte active pe termen lung</t>
  </si>
  <si>
    <t>NOTA 16</t>
  </si>
  <si>
    <t>Investiţii</t>
  </si>
  <si>
    <t>Alte creanţe</t>
  </si>
  <si>
    <t>Alte Imobilizari financiare</t>
  </si>
  <si>
    <t>Datorii faţă de angajaţi</t>
  </si>
  <si>
    <t>Datorii faţă de autoritaţile fiscale</t>
  </si>
  <si>
    <t>Datorii fata de jucatori</t>
  </si>
  <si>
    <t>NOTA 21</t>
  </si>
  <si>
    <t>NOTA 23</t>
  </si>
  <si>
    <t>Alte datorii catre autoritatile fiscale</t>
  </si>
  <si>
    <t>Total datorii in legatura cu "angajatii"</t>
  </si>
  <si>
    <t>Datorii in legatura cu alti angajati</t>
  </si>
  <si>
    <t xml:space="preserve">Amortizări si Deprecieri în exerciţiul </t>
  </si>
  <si>
    <t xml:space="preserve">  (h) = (e)+(f)-(g)</t>
  </si>
  <si>
    <t xml:space="preserve">(i)=(a)-(e) </t>
  </si>
  <si>
    <t xml:space="preserve">(j)=(d)-(h) </t>
  </si>
  <si>
    <t xml:space="preserve">(k) </t>
  </si>
  <si>
    <t>(c)=(a)+(b)</t>
  </si>
  <si>
    <t>Diferente de curs valutar</t>
  </si>
  <si>
    <t>(f)=(c)+(d)+(e)</t>
  </si>
  <si>
    <t>Taxe de transfer/
imprumut  achitate fostului club şi/sau datorate</t>
  </si>
  <si>
    <t>RESTANT</t>
  </si>
  <si>
    <t>Data platii</t>
  </si>
  <si>
    <t>Valoarea Subtotal 2 este reconciliata cu valorile de achizitie din Tabelul cu Jucatori achizitionati (coloana b)</t>
  </si>
  <si>
    <t xml:space="preserve"> coloana (c)</t>
  </si>
  <si>
    <t>(h) = (f)-(g)</t>
  </si>
  <si>
    <t>Plati ulterioare</t>
  </si>
  <si>
    <t>(n)</t>
  </si>
  <si>
    <t>(o)</t>
  </si>
  <si>
    <t>(p)</t>
  </si>
  <si>
    <t xml:space="preserve"> coloana (h)</t>
  </si>
  <si>
    <t>Către cluburi de fotbal</t>
  </si>
  <si>
    <t>Datorii catre alte parti</t>
  </si>
  <si>
    <t>Total datorii din transferuri</t>
  </si>
  <si>
    <t>Total datorii catre cluburi/federatii</t>
  </si>
  <si>
    <t>Document de plata</t>
  </si>
  <si>
    <t>OP</t>
  </si>
  <si>
    <t>Suma de plata</t>
  </si>
  <si>
    <t>Scadenta</t>
  </si>
  <si>
    <t>Suma datorate au fost platite astfel:</t>
  </si>
  <si>
    <t>OP 122</t>
  </si>
  <si>
    <t>DP 78</t>
  </si>
  <si>
    <t>OP 25</t>
  </si>
  <si>
    <t>Sume aferente datoriilor curente:</t>
  </si>
  <si>
    <t>Sume aferente reesalonarilor la plata:</t>
  </si>
  <si>
    <t>[Denumire obligatie 1]</t>
  </si>
  <si>
    <t>[Denumire obligatie 2]</t>
  </si>
  <si>
    <t>[Denumire obligatie 3]</t>
  </si>
  <si>
    <t>OP 70</t>
  </si>
  <si>
    <t>OP 90</t>
  </si>
  <si>
    <t>OP 120</t>
  </si>
  <si>
    <t xml:space="preserve"> coloana (b)</t>
  </si>
  <si>
    <t>(k)</t>
  </si>
  <si>
    <t>(q)</t>
  </si>
  <si>
    <t xml:space="preserve">Cheltuieli cu impozitul pe profit </t>
  </si>
  <si>
    <t>REESALONAT</t>
  </si>
  <si>
    <t>Chirii si alte costuri aferente stadion si facilitati de antrenament</t>
  </si>
  <si>
    <t>Cheltuieli aferente activitatilor in afara fotbalului</t>
  </si>
  <si>
    <t>Contract reziliat</t>
  </si>
  <si>
    <t>Contract expirat</t>
  </si>
  <si>
    <t>Valoarea totală cost de achizitie este reconciliată cu valoarea din Tabel legitimati (Achizitii + Report)</t>
  </si>
  <si>
    <t>(r)</t>
  </si>
  <si>
    <t>(s)</t>
  </si>
  <si>
    <t>TABEL REFERITOR LA DATORII IN LEGATURA CU TRANSFERURILE -PLATI ULTERIOARE</t>
  </si>
  <si>
    <t>(m) = (h)-(i) = (m)+(o)+(l)</t>
  </si>
  <si>
    <t>Sume datorate</t>
  </si>
  <si>
    <t>Sume platite</t>
  </si>
  <si>
    <t>Jucătorul 6</t>
  </si>
  <si>
    <t>Jucătorul 7</t>
  </si>
  <si>
    <t>Jucătorul 8</t>
  </si>
  <si>
    <t>Jucătorul 9</t>
  </si>
  <si>
    <t>Jucătorul 10</t>
  </si>
  <si>
    <t>Jucătorul 11</t>
  </si>
  <si>
    <t>Jucătorul 12</t>
  </si>
  <si>
    <t>Jucători achiziţionaţi</t>
  </si>
  <si>
    <t xml:space="preserve"> coloana (a)</t>
  </si>
  <si>
    <t>Valoarea totala este reconciliata cu suma din Tabel Transferuri - coloana (r)</t>
  </si>
  <si>
    <t>SUMA RESTANTA:</t>
  </si>
  <si>
    <t>LITIGIU</t>
  </si>
  <si>
    <t>(g)=(a)-(d)-(f)</t>
  </si>
  <si>
    <t>Valoarea totala este reconciliata cu suma din Tabel Transferuri - coloana (s)</t>
  </si>
  <si>
    <t>SUMA RESTANTA 31 martie:</t>
  </si>
  <si>
    <t>SUMA RESTANTA 30 aprilie:</t>
  </si>
  <si>
    <t xml:space="preserve"> coloana (g)</t>
  </si>
  <si>
    <t>[Nume 3]</t>
  </si>
  <si>
    <t>[Nume 4]</t>
  </si>
  <si>
    <t>[Nume 5]</t>
  </si>
  <si>
    <t>[Nume 6]</t>
  </si>
  <si>
    <t>Scadenta sume reesalonate</t>
  </si>
  <si>
    <t>(t)</t>
  </si>
  <si>
    <t>TABEL REFERITOR LA DATORII CATRE ANGAJATI - PLATI ULTERIOARE</t>
  </si>
  <si>
    <t>(l)=(e)-(h)</t>
  </si>
  <si>
    <t>1. Jucatori</t>
  </si>
  <si>
    <t>Valoarea totala este reconciliata cu suma din Tabel Angajati - coloana (m)</t>
  </si>
  <si>
    <t>Valoarea totala este reconciliata cu suma din Tabel Transferuri - coloana (m)</t>
  </si>
  <si>
    <t>(k)=(e)-(h)-(j)</t>
  </si>
  <si>
    <t>(g)=(b)-(d)</t>
  </si>
  <si>
    <t>CONTINGENT</t>
  </si>
  <si>
    <t>Costuri aferente veniturilor din vânzări/costuri cu materialele</t>
  </si>
  <si>
    <t>Cheltuieli privind beneficiile pentru angajaţi</t>
  </si>
  <si>
    <t>Profit/(pierderi) din cedarea activelor - drepturi de legitimare</t>
  </si>
  <si>
    <t>Profit/(pierderi) din cedarea altor active</t>
  </si>
  <si>
    <t>Total Profit/(pierderi)</t>
  </si>
  <si>
    <t>Venituri din cedarea activelor - drepturi de legitimare (+)</t>
  </si>
  <si>
    <t>Valoarea neamortizata a drepturilor cedate (-)</t>
  </si>
  <si>
    <t>Onorarii/comisioane aferente veniturilor din cedare (-)</t>
  </si>
  <si>
    <t>Onorariile/comisioanele agenţilor/intermediarilor (necapitalizate)</t>
  </si>
  <si>
    <t>Cheltuieli contributii/compensatii de solidaritate/formare/promovare</t>
  </si>
  <si>
    <t>Taxe si penalitati</t>
  </si>
  <si>
    <t>Cheltuieli cu compensatii/despagubiri (litigii)</t>
  </si>
  <si>
    <t>Capital social</t>
  </si>
  <si>
    <t>Rezultat reportat</t>
  </si>
  <si>
    <t>Total Capital propriu</t>
  </si>
  <si>
    <t xml:space="preserve">(l) </t>
  </si>
  <si>
    <t>Onorarii/comisioane aferente veniturilor din cedare</t>
  </si>
  <si>
    <t>Profit/(pierdere) financiara</t>
  </si>
  <si>
    <t>Venituri/elemente similare veniturilor nemonetare</t>
  </si>
  <si>
    <t>Venituri din reducerea datoriilor (insolventa)</t>
  </si>
  <si>
    <t>Cheltuieli cu activităţi de dezvoltare a sectorului de juniori</t>
  </si>
  <si>
    <t>Cheltuieli cu activităţi de dezvoltare a comunităţii</t>
  </si>
  <si>
    <t>Cheltuieli cu activităţi legate de fotbalul feminin</t>
  </si>
  <si>
    <t>Costuri/elemente similare nemonetare</t>
  </si>
  <si>
    <t>Creanţe la alte societăţi din cadrul grupului şi părţi legate</t>
  </si>
  <si>
    <t>Datorii faţă de societăţile din cadrul grupului şi alte părţi legate</t>
  </si>
  <si>
    <t>Tabelul cuprinde toţi jucătorii legitimaţi de solicitantul de licenţă oricând pe parcursul perioadei de raportare.</t>
  </si>
  <si>
    <t xml:space="preserve">Tabelul cuprinde toţi jucătorii legitimaţi de solicitantul de licenţă oricând pe parcursul perioadei de raportare şi pentru care au fost suportate costuri directe de achiziţie (pe parcursul perioadei de raportare sau al perioadelor de raportare anterioare) şi toţi jucătorii pentru care s-au înregistrat venituri/profit (sau pierderi) din transferuri (pe parcursul perioadei de raportare).
</t>
  </si>
  <si>
    <t>Cheltuieli cu activități legate de futsal</t>
  </si>
  <si>
    <t>Cheltuieli de personal cu jucatorii</t>
  </si>
  <si>
    <t>Cheltuieli cu alti angajati</t>
  </si>
  <si>
    <t>Cheltuieli de personal cu jucatorii - juniori</t>
  </si>
  <si>
    <t>Personal cu activitate in sectorul juniori</t>
  </si>
  <si>
    <t>Personal cu activitate in fotbalul feminin</t>
  </si>
  <si>
    <t>Personal cu activitate in futsal</t>
  </si>
  <si>
    <t>Observatii</t>
  </si>
  <si>
    <t>(h)=(b)-(e)</t>
  </si>
  <si>
    <t>Valoarea  restanta este reconciliata cu suma din Tabel datorii- coloana (h)</t>
  </si>
  <si>
    <t>Valoarea totala datorata este reconciliata cu suma din Tabel datorii- coloana (h)</t>
  </si>
  <si>
    <t>Cheltuieli cu amortizarea si ajustarea imobilizarilor corporale</t>
  </si>
  <si>
    <t>Cheltuieli cu amortizarea altor imobilizari necorporale (fara drepturile de legitimare (jucatori))</t>
  </si>
  <si>
    <t>Transferuri de jucatori</t>
  </si>
  <si>
    <t>Venituri din cedarea temporara a drepturilor de legitimare</t>
  </si>
  <si>
    <t>Cheltuieli cu amortizarea si ajustarea drepturilor de legitimare</t>
  </si>
  <si>
    <t>Rezultatul total net din transferurile de jucători</t>
  </si>
  <si>
    <t>Total cheltuieli de exploatare</t>
  </si>
  <si>
    <t>Total venituri din exploatare</t>
  </si>
  <si>
    <t>Alte venituri/cheltuieli</t>
  </si>
  <si>
    <t>Costuri aferente clauzelor de revanzare (-)</t>
  </si>
  <si>
    <t xml:space="preserve">(m) </t>
  </si>
  <si>
    <t>(n) = (k) - (l) -(m) - ((c)-(g))</t>
  </si>
  <si>
    <t>Costuri aferente clauzelor de revanzare</t>
  </si>
  <si>
    <t>Valoarea Subtotal 3 este reconciliata cu suma din contul de profit si pierdere</t>
  </si>
  <si>
    <t>Cheltuieli aferente cesionarii temporare a drepturilor de legitimare</t>
  </si>
  <si>
    <t>A. ANGAJATI CONFORM DEFINITIILOR DE LA ART. 43.4</t>
  </si>
  <si>
    <t>A. Datorii art. 44</t>
  </si>
  <si>
    <t>Subtotal Datorii art. 44</t>
  </si>
  <si>
    <t>Cheltuieli cu contribuții și taxe</t>
  </si>
  <si>
    <t>Cheltuieli cu colaboratorii prestări servicii</t>
  </si>
  <si>
    <t>Alte beneficii acordate</t>
  </si>
  <si>
    <t>Cheltuieli salariale angajați relevanți (art.43)</t>
  </si>
  <si>
    <t>Total cheltuieli de personal angajați relevanți (art 43)</t>
  </si>
  <si>
    <t>Contribuții solidaritate UEFA</t>
  </si>
  <si>
    <t>Contribuții ale autorităților stat/locale</t>
  </si>
  <si>
    <t>Contribuții ale jucătorilor</t>
  </si>
  <si>
    <t>Alte surse alocate de club</t>
  </si>
  <si>
    <t>Achiziția legitimării jucătorilor eligibili U19</t>
  </si>
  <si>
    <t>Medicamente și susținătoare de efort</t>
  </si>
  <si>
    <t>Echipament pentru juniori</t>
  </si>
  <si>
    <t>Salarii, prime și alte beneficii</t>
  </si>
  <si>
    <t>Cazare și masă</t>
  </si>
  <si>
    <t>BUGETUL DE  VENITURI ȘI CHELTUIELI AL CENTRULUI DE COPII ȘI JUNIORI</t>
  </si>
  <si>
    <t>EFECTIV</t>
  </si>
  <si>
    <t>12 luni</t>
  </si>
  <si>
    <t>Surse (+)</t>
  </si>
  <si>
    <t>Contribuția de 10% din transferuri</t>
  </si>
  <si>
    <t>Total surse alocate</t>
  </si>
  <si>
    <t>Costuri realizate (-)</t>
  </si>
  <si>
    <t>Cantonamente, deplasări și alte costuri organizare meciuri</t>
  </si>
  <si>
    <t>Total costuri realizate</t>
  </si>
  <si>
    <t>Excedent/(Deficit)</t>
  </si>
  <si>
    <t>Datorii in legatura cu "angajatii" (art. 43)</t>
  </si>
  <si>
    <t>Data plății</t>
  </si>
  <si>
    <t>31.12.2023</t>
  </si>
  <si>
    <t>2. Personalului administrativ, tehnic, medical şi de ordine şi siguranţă care se încadrează la definiţiile din articolele 25-30 şi 32-35.</t>
  </si>
  <si>
    <t>Subtotal Angajati art. 43</t>
  </si>
  <si>
    <t>Subtotal Angajati art. (1.+2.)</t>
  </si>
  <si>
    <t>Venituri UEFA (plăți solidaritate și sume premiere)</t>
  </si>
  <si>
    <t>Venituri/cheltuieli extraordinare</t>
  </si>
  <si>
    <t>Cheltuieli salariale antrenor principal</t>
  </si>
  <si>
    <t>Cheltuieli cu contribuții și taxe antrenor principal</t>
  </si>
  <si>
    <t>Alte beneficii acordate antrenorului principal</t>
  </si>
  <si>
    <t>Total cheltuieli de personal cu antrenorul principal</t>
  </si>
  <si>
    <t>Total jucători, antrenor principal si angajați relevanți (art.43)</t>
  </si>
  <si>
    <t>Datorii față de FRF/AJF/AMFB</t>
  </si>
  <si>
    <t>Rezerve din reevaluare</t>
  </si>
  <si>
    <t>Alte rezerve</t>
  </si>
  <si>
    <t>Rezultat curent</t>
  </si>
  <si>
    <t>Datorii fata de "angajati" (art. 43.4) mai putin jucatorii</t>
  </si>
  <si>
    <t>NOTA 24</t>
  </si>
  <si>
    <t>Datorii față de FRF</t>
  </si>
  <si>
    <t>Datorii față de AJF/AMFB</t>
  </si>
  <si>
    <t>Bugetat</t>
  </si>
  <si>
    <t>Întreținere/modernizare bază de antrenament juniori (inclusiv amortizarea investițiilor/modernizărilor)</t>
  </si>
  <si>
    <t>Alte costuri direct atribuibile CCJ (de detaliat!)</t>
  </si>
  <si>
    <t>TABEL REFERITOR LA DATORII CATRE FRF/AJF/AMFB</t>
  </si>
  <si>
    <t xml:space="preserve">Denumire obligatie </t>
  </si>
  <si>
    <t>A. Datorii art. 44bis</t>
  </si>
  <si>
    <t>FRF</t>
  </si>
  <si>
    <t>AJF/AMFB</t>
  </si>
  <si>
    <t>Subtotal Datorii art. 44bis</t>
  </si>
  <si>
    <t>Denumire obligatie&gt;</t>
  </si>
  <si>
    <t>01.01.2024-</t>
  </si>
  <si>
    <t>31.12.2024</t>
  </si>
  <si>
    <t>Achiziţii
2024</t>
  </si>
  <si>
    <t>Cesiuni
2024</t>
  </si>
  <si>
    <t>Jucători achiziţionaţi inainte de 01.01.2024</t>
  </si>
  <si>
    <t>Jucători achiziţionaţi in perioada  01.01 - 31.12.2024</t>
  </si>
  <si>
    <t>Situatia la 31 decembrie 2024</t>
  </si>
  <si>
    <t>Jucători legitimati inainte de 01.01.2024</t>
  </si>
  <si>
    <t>Jucători legitimati in perioada  01.01.2024-31.12.2024</t>
  </si>
  <si>
    <t>Sume datorate la 31 martie 2025</t>
  </si>
  <si>
    <t>Datorii contingente / litigii 
la 31 mar 2025</t>
  </si>
  <si>
    <t>Observaţii referitoare la datoriile  neachitate la 31 martie 2025</t>
  </si>
  <si>
    <t>Sumă platită pana la 31 martie 2025</t>
  </si>
  <si>
    <t>Sumă totală datorată la 31 martie 2025, din care:</t>
  </si>
  <si>
    <t>Sume angajate si platite/datorate pana la 31 decembrie 2024</t>
  </si>
  <si>
    <t>Datorii contingente / litigii 
la 31 dec 2024</t>
  </si>
  <si>
    <t>Sumă totală capitalizată
/angajată la 31 decembrie 2024</t>
  </si>
  <si>
    <t>Sumă totală platită pana la 31 decembrie 2024</t>
  </si>
  <si>
    <t>Sumă totală datorată la 31 decembrie 2024</t>
  </si>
  <si>
    <t>Jucători achiziţionaţi inainte de 1-Ian-2024</t>
  </si>
  <si>
    <t>Jucători achiziţionaţi in 2024</t>
  </si>
  <si>
    <t>Valoarea Totala este reconciliata cu " Datorii rezultate din transferuri de jucători" din Bilantul la 31 dec 2024</t>
  </si>
  <si>
    <t>Sumă totală datorată la 30 aprilie 2025, catre cluburile de fotbal:</t>
  </si>
  <si>
    <t>Observaţii referitoare la datoriile  neachitate la 30 aprilie 2025</t>
  </si>
  <si>
    <t>Sumă totală datorată la 31 martie 2025, catre cluburile de fotbal:</t>
  </si>
  <si>
    <t>Sumă platită pana la 
30 aprilie 2025</t>
  </si>
  <si>
    <t>Suma platita pana la 
31 mar 2025</t>
  </si>
  <si>
    <t>Suma ramasa de plata la 31 martie 2025</t>
  </si>
  <si>
    <t>Contingente / litigii 
la 31 mar 2025</t>
  </si>
  <si>
    <t>Observaţii referitoare la datoriile la 31 martie 2025</t>
  </si>
  <si>
    <t>Suma datorată la 31 dec 2024</t>
  </si>
  <si>
    <t>Contingente / litigii 
la 31 dec 2024</t>
  </si>
  <si>
    <t>Valoarea Subtotal Angajati  este reconciliata cu suma prezentata in Situatiile financiare 2024</t>
  </si>
  <si>
    <t>Valoarea Totala este reconciliata cu suma prezentata in Situatiile financiare 2024</t>
  </si>
  <si>
    <t>Sume datorata la 
30 aprilie 2025</t>
  </si>
  <si>
    <t>Observaţii referitoare la datoriile la 30 aprilie 2025</t>
  </si>
  <si>
    <t>Suma platita pana la 31 martie 2025</t>
  </si>
  <si>
    <t>Sume datorate 
la 31 decembrie 2024</t>
  </si>
  <si>
    <t>apr 2024-dec 2025</t>
  </si>
  <si>
    <t>Sume datorate 
la 31 martie 2025</t>
  </si>
  <si>
    <t>Suma platita pana la 30 aprilie 2025</t>
  </si>
  <si>
    <t>Suma ramasa de plata la 30 aprilie2025</t>
  </si>
  <si>
    <t>01.01.2025-</t>
  </si>
  <si>
    <t>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</si>
</sst>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d/mmm/yy;@"/>
    <numFmt numFmtId="166" formatCode="_(* #,##0.0_);_(* \(#,##0.0\);_(* &quot;-&quot;??_);_(@_)"/>
  </numFmts>
  <fonts count="40" x14ac:knownFonts="1">
    <font>
      <sz val="10"/>
      <color theme="1"/>
      <name val="Trebuchet MS"/>
      <family val="2"/>
    </font>
    <font>
      <sz val="10"/>
      <color theme="1"/>
      <name val="Trebuchet MS"/>
      <family val="2"/>
    </font>
    <font>
      <sz val="11"/>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0"/>
      <color rgb="FF000000"/>
      <name val="Calibri"/>
      <family val="2"/>
      <scheme val="minor"/>
    </font>
    <font>
      <sz val="10"/>
      <color rgb="FF000000"/>
      <name val="Calibri"/>
      <family val="2"/>
      <scheme val="minor"/>
    </font>
    <font>
      <b/>
      <sz val="8"/>
      <color rgb="FF000000"/>
      <name val="Calibri"/>
      <family val="2"/>
      <scheme val="minor"/>
    </font>
    <font>
      <sz val="10"/>
      <name val="Calibri"/>
      <family val="2"/>
      <scheme val="minor"/>
    </font>
    <font>
      <b/>
      <sz val="12"/>
      <color theme="1"/>
      <name val="Calibri"/>
      <family val="2"/>
      <scheme val="minor"/>
    </font>
    <font>
      <sz val="11"/>
      <color theme="1"/>
      <name val="Times New Roman"/>
      <family val="1"/>
    </font>
    <font>
      <sz val="10"/>
      <color rgb="FFFF0000"/>
      <name val="Times New Roman"/>
      <family val="1"/>
    </font>
    <font>
      <b/>
      <sz val="10"/>
      <color rgb="FFFF0000"/>
      <name val="Calibri"/>
      <family val="2"/>
      <scheme val="minor"/>
    </font>
    <font>
      <b/>
      <sz val="10"/>
      <name val="Calibri"/>
      <family val="2"/>
      <scheme val="minor"/>
    </font>
    <font>
      <b/>
      <sz val="12"/>
      <color rgb="FF000000"/>
      <name val="Calibri"/>
      <family val="2"/>
      <scheme val="minor"/>
    </font>
    <font>
      <b/>
      <sz val="10"/>
      <color theme="3"/>
      <name val="Calibri"/>
      <family val="2"/>
      <scheme val="minor"/>
    </font>
    <font>
      <sz val="10"/>
      <color theme="3"/>
      <name val="Calibri"/>
      <family val="2"/>
      <scheme val="minor"/>
    </font>
    <font>
      <b/>
      <sz val="12"/>
      <color theme="3"/>
      <name val="Calibri"/>
      <family val="2"/>
      <scheme val="minor"/>
    </font>
    <font>
      <sz val="11"/>
      <color rgb="FFFF0000"/>
      <name val="Times New Roman"/>
      <family val="1"/>
    </font>
    <font>
      <sz val="11"/>
      <name val="Times New Roman"/>
      <family val="1"/>
    </font>
    <font>
      <b/>
      <sz val="10"/>
      <name val="Times New Roman"/>
      <family val="1"/>
    </font>
    <font>
      <sz val="10"/>
      <name val="Times New Roman"/>
      <family val="1"/>
    </font>
    <font>
      <b/>
      <sz val="11"/>
      <name val="Times New Roman"/>
      <family val="1"/>
    </font>
    <font>
      <i/>
      <sz val="11"/>
      <name val="Times New Roman"/>
      <family val="1"/>
    </font>
    <font>
      <sz val="11"/>
      <name val="Calibri"/>
      <family val="2"/>
    </font>
    <font>
      <sz val="11"/>
      <color rgb="FFFF0000"/>
      <name val="Arial"/>
      <family val="2"/>
    </font>
    <font>
      <sz val="11"/>
      <color theme="1"/>
      <name val="Trebuchet MS"/>
      <family val="2"/>
    </font>
    <font>
      <b/>
      <sz val="11"/>
      <color rgb="FFFF0000"/>
      <name val="Times New Roman"/>
      <family val="1"/>
    </font>
    <font>
      <b/>
      <sz val="11"/>
      <color rgb="FF000000"/>
      <name val="Calibri"/>
      <family val="2"/>
      <scheme val="minor"/>
    </font>
    <font>
      <b/>
      <sz val="8"/>
      <color rgb="FFFF0000"/>
      <name val="Calibri"/>
      <family val="2"/>
      <scheme val="minor"/>
    </font>
    <font>
      <b/>
      <sz val="8"/>
      <name val="Calibri"/>
      <family val="2"/>
      <scheme val="minor"/>
    </font>
    <font>
      <sz val="11"/>
      <color rgb="FF000000"/>
      <name val="Times New Roman"/>
      <family val="1"/>
    </font>
    <font>
      <b/>
      <sz val="11"/>
      <color rgb="FF000000"/>
      <name val="Times New Roman"/>
      <family val="1"/>
    </font>
    <font>
      <b/>
      <sz val="11"/>
      <color theme="1"/>
      <name val="Trebuchet MS"/>
      <family val="2"/>
    </font>
    <font>
      <sz val="10"/>
      <color theme="1"/>
      <name val="Times New Roman"/>
      <family val="1"/>
    </font>
    <font>
      <b/>
      <sz val="11"/>
      <color theme="1"/>
      <name val="Calibri"/>
      <family val="2"/>
    </font>
    <font>
      <sz val="11"/>
      <color theme="1"/>
      <name val="Calibri"/>
      <family val="2"/>
    </font>
    <font>
      <b/>
      <sz val="10"/>
      <color theme="1"/>
      <name val="Times New Roman"/>
      <family val="1"/>
    </font>
    <font>
      <b/>
      <sz val="10"/>
      <color rgb="FFFF0000"/>
      <name val="Times New Roman"/>
      <family val="1"/>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0070C0"/>
        <bgColor indexed="64"/>
      </patternFill>
    </fill>
  </fills>
  <borders count="83">
    <border>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top/>
      <bottom style="thin">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0" fontId="27" fillId="0" borderId="0"/>
    <xf numFmtId="43" fontId="27" fillId="0" borderId="0" applyFont="0" applyFill="0" applyBorder="0" applyAlignment="0" applyProtection="0"/>
    <xf numFmtId="0" fontId="1" fillId="0" borderId="0"/>
    <xf numFmtId="43" fontId="1" fillId="0" borderId="0" applyFont="0" applyFill="0" applyBorder="0" applyAlignment="0" applyProtection="0"/>
  </cellStyleXfs>
  <cellXfs count="749">
    <xf numFmtId="0" fontId="0" fillId="0" borderId="0" xfId="0"/>
    <xf numFmtId="0" fontId="2" fillId="0" borderId="0" xfId="0" applyFont="1"/>
    <xf numFmtId="0" fontId="3" fillId="0" borderId="0" xfId="0" applyFont="1"/>
    <xf numFmtId="0" fontId="4" fillId="0" borderId="0" xfId="0" applyFont="1"/>
    <xf numFmtId="164" fontId="5" fillId="2" borderId="0" xfId="0" applyNumberFormat="1" applyFont="1" applyFill="1"/>
    <xf numFmtId="0" fontId="6" fillId="0" borderId="18" xfId="0" applyFont="1" applyBorder="1" applyAlignment="1">
      <alignment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24" xfId="0" applyFont="1" applyBorder="1" applyAlignment="1">
      <alignment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6" fillId="0" borderId="25" xfId="0" applyFont="1" applyBorder="1" applyAlignment="1">
      <alignment horizontal="center" vertical="top" wrapText="1"/>
    </xf>
    <xf numFmtId="0" fontId="7" fillId="0" borderId="18" xfId="0" applyFont="1" applyBorder="1" applyAlignment="1">
      <alignment vertical="top" wrapText="1"/>
    </xf>
    <xf numFmtId="0" fontId="7" fillId="0" borderId="19" xfId="0" applyFont="1" applyBorder="1" applyAlignment="1">
      <alignment horizontal="right" vertical="top" wrapText="1"/>
    </xf>
    <xf numFmtId="0" fontId="7" fillId="0" borderId="20" xfId="0" applyFont="1" applyBorder="1" applyAlignment="1">
      <alignment horizontal="right" vertical="top" wrapText="1"/>
    </xf>
    <xf numFmtId="164" fontId="7" fillId="0" borderId="18" xfId="1" applyNumberFormat="1" applyFont="1" applyBorder="1" applyAlignment="1">
      <alignment horizontal="right" vertical="top" wrapText="1"/>
    </xf>
    <xf numFmtId="164" fontId="7" fillId="0" borderId="19" xfId="1" applyNumberFormat="1" applyFont="1" applyBorder="1" applyAlignment="1">
      <alignment horizontal="right" vertical="top" wrapText="1"/>
    </xf>
    <xf numFmtId="164" fontId="7" fillId="0" borderId="21" xfId="1" applyNumberFormat="1" applyFont="1" applyBorder="1" applyAlignment="1">
      <alignment horizontal="right" vertical="top" wrapText="1"/>
    </xf>
    <xf numFmtId="164" fontId="5" fillId="3" borderId="19" xfId="0" applyNumberFormat="1" applyFont="1" applyFill="1" applyBorder="1"/>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28" xfId="0" applyFont="1" applyBorder="1" applyAlignment="1">
      <alignment vertical="top" wrapText="1"/>
    </xf>
    <xf numFmtId="0" fontId="7" fillId="0" borderId="26" xfId="0" applyFont="1" applyBorder="1" applyAlignment="1">
      <alignment vertical="top" wrapText="1"/>
    </xf>
    <xf numFmtId="0" fontId="3" fillId="0" borderId="20" xfId="0" applyFont="1" applyBorder="1"/>
    <xf numFmtId="0" fontId="8" fillId="0" borderId="0" xfId="0" applyFont="1" applyAlignment="1">
      <alignment vertical="top" wrapText="1"/>
    </xf>
    <xf numFmtId="0" fontId="6" fillId="0" borderId="24" xfId="0" applyFont="1" applyBorder="1" applyAlignment="1">
      <alignment horizontal="center" vertical="top" wrapText="1"/>
    </xf>
    <xf numFmtId="164" fontId="7" fillId="0" borderId="20" xfId="1" applyNumberFormat="1" applyFont="1" applyBorder="1" applyAlignment="1">
      <alignment horizontal="right" vertical="top" wrapText="1"/>
    </xf>
    <xf numFmtId="0" fontId="3" fillId="0" borderId="18" xfId="0" applyFont="1" applyBorder="1" applyAlignment="1">
      <alignment vertical="top" wrapText="1"/>
    </xf>
    <xf numFmtId="165" fontId="3" fillId="0" borderId="19" xfId="0" applyNumberFormat="1" applyFont="1" applyBorder="1" applyAlignment="1">
      <alignment horizontal="center" vertical="top" wrapText="1"/>
    </xf>
    <xf numFmtId="0" fontId="3" fillId="0" borderId="21" xfId="0" applyFont="1" applyBorder="1" applyAlignment="1">
      <alignment horizontal="center" vertical="top" wrapText="1"/>
    </xf>
    <xf numFmtId="164" fontId="3" fillId="0" borderId="18" xfId="1" applyNumberFormat="1" applyFont="1" applyBorder="1" applyAlignment="1">
      <alignment horizontal="right" vertical="top" wrapText="1"/>
    </xf>
    <xf numFmtId="164" fontId="3" fillId="0" borderId="19" xfId="1" applyNumberFormat="1" applyFont="1" applyBorder="1" applyAlignment="1">
      <alignment horizontal="right" vertical="top" wrapText="1"/>
    </xf>
    <xf numFmtId="164" fontId="4" fillId="0" borderId="20" xfId="1" applyNumberFormat="1" applyFont="1" applyBorder="1" applyAlignment="1">
      <alignment horizontal="right" vertical="top" wrapText="1"/>
    </xf>
    <xf numFmtId="164" fontId="4" fillId="0" borderId="19" xfId="1" applyNumberFormat="1" applyFont="1" applyBorder="1" applyAlignment="1">
      <alignment horizontal="right" vertical="top" wrapText="1"/>
    </xf>
    <xf numFmtId="164" fontId="4" fillId="0" borderId="29" xfId="1" applyNumberFormat="1" applyFont="1" applyBorder="1" applyAlignment="1">
      <alignment horizontal="right" vertical="top" wrapText="1"/>
    </xf>
    <xf numFmtId="164" fontId="4" fillId="0" borderId="18" xfId="1" applyNumberFormat="1" applyFont="1" applyBorder="1" applyAlignment="1">
      <alignment horizontal="right" vertical="top" wrapText="1"/>
    </xf>
    <xf numFmtId="0" fontId="3" fillId="0" borderId="21"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wrapText="1"/>
    </xf>
    <xf numFmtId="0" fontId="3" fillId="0" borderId="21" xfId="0" applyFont="1" applyBorder="1" applyAlignment="1">
      <alignment vertical="top" wrapText="1"/>
    </xf>
    <xf numFmtId="164" fontId="3" fillId="0" borderId="29" xfId="1" applyNumberFormat="1" applyFont="1" applyBorder="1" applyAlignment="1">
      <alignment horizontal="right" vertical="top" wrapText="1"/>
    </xf>
    <xf numFmtId="0" fontId="7" fillId="0" borderId="30" xfId="0" applyFont="1" applyBorder="1" applyAlignment="1">
      <alignment vertical="top" wrapText="1"/>
    </xf>
    <xf numFmtId="165" fontId="3" fillId="0" borderId="31" xfId="0" applyNumberFormat="1" applyFont="1" applyBorder="1" applyAlignment="1">
      <alignment horizontal="center" vertical="top" wrapText="1"/>
    </xf>
    <xf numFmtId="0" fontId="3" fillId="0" borderId="32" xfId="0" applyFont="1" applyBorder="1" applyAlignment="1">
      <alignment vertical="top" wrapText="1"/>
    </xf>
    <xf numFmtId="164" fontId="3" fillId="0" borderId="30" xfId="1" applyNumberFormat="1" applyFont="1" applyBorder="1" applyAlignment="1">
      <alignment horizontal="right" vertical="top" wrapText="1"/>
    </xf>
    <xf numFmtId="164" fontId="3" fillId="0" borderId="31" xfId="1" applyNumberFormat="1" applyFont="1" applyBorder="1" applyAlignment="1">
      <alignment horizontal="right" vertical="top" wrapText="1"/>
    </xf>
    <xf numFmtId="164" fontId="4" fillId="0" borderId="33" xfId="1" applyNumberFormat="1" applyFont="1" applyBorder="1" applyAlignment="1">
      <alignment horizontal="right" vertical="top" wrapText="1"/>
    </xf>
    <xf numFmtId="164" fontId="4" fillId="0" borderId="31" xfId="1" applyNumberFormat="1" applyFont="1" applyBorder="1" applyAlignment="1">
      <alignment horizontal="right" vertical="top" wrapText="1"/>
    </xf>
    <xf numFmtId="0" fontId="3" fillId="0" borderId="32" xfId="0" applyFont="1" applyBorder="1" applyAlignment="1">
      <alignment horizontal="right" vertical="top" wrapText="1"/>
    </xf>
    <xf numFmtId="0" fontId="3" fillId="0" borderId="34" xfId="0" applyFont="1" applyBorder="1" applyAlignment="1">
      <alignment horizontal="right" vertical="top" wrapText="1"/>
    </xf>
    <xf numFmtId="0" fontId="3" fillId="0" borderId="34" xfId="0" applyFont="1" applyBorder="1" applyAlignment="1">
      <alignment wrapText="1"/>
    </xf>
    <xf numFmtId="0" fontId="6" fillId="0" borderId="35" xfId="0" applyFont="1" applyBorder="1" applyAlignment="1">
      <alignment vertical="top" wrapText="1"/>
    </xf>
    <xf numFmtId="165" fontId="3" fillId="0" borderId="36" xfId="0" applyNumberFormat="1" applyFont="1" applyBorder="1" applyAlignment="1">
      <alignment horizontal="center" vertical="top" wrapText="1"/>
    </xf>
    <xf numFmtId="0" fontId="3" fillId="0" borderId="16" xfId="0" applyFont="1" applyBorder="1" applyAlignment="1">
      <alignment vertical="top" wrapText="1"/>
    </xf>
    <xf numFmtId="164" fontId="4" fillId="0" borderId="14" xfId="1" applyNumberFormat="1" applyFont="1" applyBorder="1" applyAlignment="1">
      <alignment horizontal="right" vertical="top" wrapText="1"/>
    </xf>
    <xf numFmtId="164" fontId="4" fillId="0" borderId="36" xfId="1" applyNumberFormat="1" applyFont="1" applyBorder="1" applyAlignment="1">
      <alignment horizontal="right" vertical="top" wrapText="1"/>
    </xf>
    <xf numFmtId="164" fontId="4" fillId="0" borderId="37" xfId="1" applyNumberFormat="1" applyFont="1" applyBorder="1" applyAlignment="1">
      <alignment horizontal="right" vertical="top" wrapText="1"/>
    </xf>
    <xf numFmtId="164" fontId="4" fillId="0" borderId="13" xfId="1" applyNumberFormat="1" applyFont="1" applyBorder="1" applyAlignment="1">
      <alignment horizontal="right" vertical="top" wrapText="1"/>
    </xf>
    <xf numFmtId="0" fontId="4" fillId="0" borderId="16" xfId="0" applyFont="1" applyBorder="1" applyAlignment="1">
      <alignment horizontal="right" vertical="top" wrapText="1"/>
    </xf>
    <xf numFmtId="0" fontId="3" fillId="0" borderId="13" xfId="0" applyFont="1" applyBorder="1" applyAlignment="1">
      <alignment vertical="top" wrapText="1"/>
    </xf>
    <xf numFmtId="0" fontId="9" fillId="0" borderId="21" xfId="0" applyFont="1" applyBorder="1" applyAlignment="1">
      <alignment vertical="top" wrapText="1"/>
    </xf>
    <xf numFmtId="164" fontId="9" fillId="0" borderId="18" xfId="1" applyNumberFormat="1" applyFont="1" applyBorder="1" applyAlignment="1">
      <alignment vertical="top" wrapText="1"/>
    </xf>
    <xf numFmtId="164" fontId="9" fillId="0" borderId="19" xfId="1" applyNumberFormat="1" applyFont="1" applyBorder="1" applyAlignment="1">
      <alignment vertical="top" wrapText="1"/>
    </xf>
    <xf numFmtId="43" fontId="9" fillId="0" borderId="21" xfId="1" applyFont="1" applyBorder="1" applyAlignment="1">
      <alignment vertical="top" wrapText="1"/>
    </xf>
    <xf numFmtId="0" fontId="9" fillId="0" borderId="29" xfId="0" applyFont="1" applyBorder="1" applyAlignment="1">
      <alignment vertical="top" wrapText="1"/>
    </xf>
    <xf numFmtId="164" fontId="4" fillId="0" borderId="35" xfId="1" applyNumberFormat="1" applyFont="1" applyBorder="1" applyAlignment="1">
      <alignment horizontal="right" vertical="top" wrapText="1"/>
    </xf>
    <xf numFmtId="43" fontId="3" fillId="0" borderId="16" xfId="1" applyFont="1" applyBorder="1" applyAlignment="1">
      <alignment horizontal="right" vertical="top" wrapText="1"/>
    </xf>
    <xf numFmtId="0" fontId="6" fillId="0" borderId="38" xfId="0" applyFont="1" applyBorder="1" applyAlignment="1">
      <alignment vertical="top" wrapText="1"/>
    </xf>
    <xf numFmtId="165" fontId="3" fillId="0" borderId="39" xfId="0" applyNumberFormat="1" applyFont="1" applyBorder="1" applyAlignment="1">
      <alignment horizontal="center" vertical="top" wrapText="1"/>
    </xf>
    <xf numFmtId="0" fontId="3" fillId="0" borderId="2" xfId="0" applyFont="1" applyBorder="1" applyAlignment="1">
      <alignment vertical="top" wrapText="1"/>
    </xf>
    <xf numFmtId="164" fontId="4" fillId="0" borderId="5" xfId="1" applyNumberFormat="1" applyFont="1" applyBorder="1" applyAlignment="1">
      <alignment horizontal="right" vertical="top" wrapText="1"/>
    </xf>
    <xf numFmtId="164" fontId="4" fillId="0" borderId="39" xfId="1" applyNumberFormat="1" applyFont="1" applyBorder="1" applyAlignment="1">
      <alignment horizontal="right" vertical="top" wrapText="1"/>
    </xf>
    <xf numFmtId="164" fontId="4" fillId="0" borderId="40" xfId="1" applyNumberFormat="1" applyFont="1" applyBorder="1" applyAlignment="1">
      <alignment horizontal="right" vertical="top" wrapText="1"/>
    </xf>
    <xf numFmtId="164" fontId="3" fillId="0" borderId="39" xfId="1" applyNumberFormat="1" applyFont="1" applyBorder="1" applyAlignment="1">
      <alignment horizontal="right" vertical="top" wrapText="1"/>
    </xf>
    <xf numFmtId="0" fontId="3" fillId="0" borderId="2" xfId="0" applyFont="1" applyBorder="1" applyAlignment="1">
      <alignment horizontal="right" vertical="top" wrapText="1"/>
    </xf>
    <xf numFmtId="0" fontId="3" fillId="0" borderId="1" xfId="0" applyFont="1" applyBorder="1" applyAlignment="1">
      <alignment horizontal="right" vertical="top" wrapText="1"/>
    </xf>
    <xf numFmtId="0" fontId="3" fillId="0" borderId="1" xfId="0" applyFont="1" applyBorder="1" applyAlignment="1">
      <alignment vertical="top" wrapText="1"/>
    </xf>
    <xf numFmtId="0" fontId="3" fillId="0" borderId="0" xfId="0" applyFont="1" applyAlignment="1">
      <alignment vertical="center"/>
    </xf>
    <xf numFmtId="0" fontId="4" fillId="0" borderId="0" xfId="0" applyFont="1" applyAlignment="1">
      <alignment vertical="center"/>
    </xf>
    <xf numFmtId="0" fontId="6" fillId="0" borderId="19" xfId="0" applyFont="1" applyBorder="1" applyAlignment="1">
      <alignment horizontal="right" wrapText="1"/>
    </xf>
    <xf numFmtId="0" fontId="6" fillId="0" borderId="22" xfId="0" applyFont="1" applyBorder="1" applyAlignment="1">
      <alignment horizontal="center" wrapText="1"/>
    </xf>
    <xf numFmtId="0" fontId="6" fillId="0" borderId="23" xfId="0" applyFont="1" applyBorder="1" applyAlignment="1">
      <alignment horizontal="center" wrapText="1"/>
    </xf>
    <xf numFmtId="164" fontId="3" fillId="0" borderId="18" xfId="1" applyNumberFormat="1" applyFont="1" applyBorder="1" applyAlignment="1">
      <alignment horizontal="left" vertical="top" wrapText="1"/>
    </xf>
    <xf numFmtId="165" fontId="3" fillId="0" borderId="21" xfId="0" applyNumberFormat="1" applyFont="1" applyBorder="1" applyAlignment="1">
      <alignment horizontal="center" vertical="top" wrapText="1"/>
    </xf>
    <xf numFmtId="164" fontId="3" fillId="0" borderId="19" xfId="1" applyNumberFormat="1" applyFont="1" applyBorder="1" applyAlignment="1">
      <alignment horizontal="left" vertical="top" wrapText="1"/>
    </xf>
    <xf numFmtId="164" fontId="3" fillId="0" borderId="19" xfId="1" applyNumberFormat="1" applyFont="1" applyBorder="1" applyAlignment="1">
      <alignment horizontal="center" vertical="top" wrapText="1"/>
    </xf>
    <xf numFmtId="164" fontId="4" fillId="0" borderId="19" xfId="1" applyNumberFormat="1" applyFont="1" applyBorder="1" applyAlignment="1">
      <alignment horizontal="center" vertical="top" wrapText="1"/>
    </xf>
    <xf numFmtId="164" fontId="3" fillId="0" borderId="30" xfId="1" applyNumberFormat="1" applyFont="1" applyBorder="1" applyAlignment="1">
      <alignment horizontal="left" vertical="top" wrapText="1"/>
    </xf>
    <xf numFmtId="165" fontId="3" fillId="0" borderId="32" xfId="0" applyNumberFormat="1" applyFont="1" applyBorder="1" applyAlignment="1">
      <alignment horizontal="center" vertical="top" wrapText="1"/>
    </xf>
    <xf numFmtId="164" fontId="3" fillId="0" borderId="42" xfId="1" applyNumberFormat="1" applyFont="1" applyBorder="1" applyAlignment="1">
      <alignment horizontal="left" vertical="top" wrapText="1"/>
    </xf>
    <xf numFmtId="164" fontId="3" fillId="0" borderId="43" xfId="1" applyNumberFormat="1" applyFont="1" applyBorder="1" applyAlignment="1">
      <alignment horizontal="right" vertical="top" wrapText="1"/>
    </xf>
    <xf numFmtId="165" fontId="3" fillId="0" borderId="43" xfId="0" applyNumberFormat="1" applyFont="1" applyBorder="1" applyAlignment="1">
      <alignment horizontal="center" vertical="top" wrapText="1"/>
    </xf>
    <xf numFmtId="164" fontId="3" fillId="0" borderId="31" xfId="1" applyNumberFormat="1" applyFont="1" applyBorder="1" applyAlignment="1">
      <alignment horizontal="center" vertical="top" wrapText="1"/>
    </xf>
    <xf numFmtId="164" fontId="4" fillId="0" borderId="31" xfId="1" applyNumberFormat="1" applyFont="1" applyBorder="1" applyAlignment="1">
      <alignment horizontal="center" vertical="top" wrapText="1"/>
    </xf>
    <xf numFmtId="164" fontId="3" fillId="0" borderId="43" xfId="1" applyNumberFormat="1" applyFont="1" applyBorder="1" applyAlignment="1">
      <alignment horizontal="left" vertical="top" wrapText="1"/>
    </xf>
    <xf numFmtId="164" fontId="3" fillId="0" borderId="43" xfId="1" applyNumberFormat="1" applyFont="1" applyBorder="1" applyAlignment="1">
      <alignment horizontal="center" vertical="top" wrapText="1"/>
    </xf>
    <xf numFmtId="0" fontId="3" fillId="0" borderId="0" xfId="0" applyFont="1" applyAlignment="1">
      <alignment wrapText="1"/>
    </xf>
    <xf numFmtId="0" fontId="10" fillId="0" borderId="0" xfId="0" applyFont="1"/>
    <xf numFmtId="164" fontId="3" fillId="0" borderId="45" xfId="1" applyNumberFormat="1" applyFont="1" applyBorder="1" applyAlignment="1">
      <alignment horizontal="left" vertical="top" wrapText="1"/>
    </xf>
    <xf numFmtId="164" fontId="3" fillId="0" borderId="46" xfId="1" applyNumberFormat="1" applyFont="1" applyBorder="1" applyAlignment="1">
      <alignment horizontal="right" vertical="top" wrapText="1"/>
    </xf>
    <xf numFmtId="164" fontId="4" fillId="0" borderId="30" xfId="1" applyNumberFormat="1" applyFont="1" applyBorder="1" applyAlignment="1">
      <alignment horizontal="right" vertical="top" wrapText="1"/>
    </xf>
    <xf numFmtId="164" fontId="3" fillId="0" borderId="46" xfId="1" applyNumberFormat="1" applyFont="1" applyBorder="1" applyAlignment="1">
      <alignment horizontal="left" vertical="top" wrapText="1"/>
    </xf>
    <xf numFmtId="0" fontId="4" fillId="0" borderId="5" xfId="0" applyFont="1" applyBorder="1"/>
    <xf numFmtId="0" fontId="4" fillId="0" borderId="4" xfId="0" applyFont="1" applyBorder="1"/>
    <xf numFmtId="164" fontId="3" fillId="0" borderId="29" xfId="1" applyNumberFormat="1" applyFont="1" applyBorder="1" applyAlignment="1">
      <alignment horizontal="left" vertical="top" wrapText="1"/>
    </xf>
    <xf numFmtId="164" fontId="4" fillId="0" borderId="21" xfId="1" applyNumberFormat="1" applyFont="1" applyBorder="1" applyAlignment="1">
      <alignment horizontal="right" vertical="top" wrapText="1"/>
    </xf>
    <xf numFmtId="164" fontId="3" fillId="0" borderId="21" xfId="1" applyNumberFormat="1" applyFont="1" applyBorder="1" applyAlignment="1">
      <alignment horizontal="right" vertical="top" wrapText="1"/>
    </xf>
    <xf numFmtId="164" fontId="3" fillId="0" borderId="21" xfId="1" applyNumberFormat="1" applyFont="1" applyBorder="1" applyAlignment="1">
      <alignment vertical="top" wrapText="1"/>
    </xf>
    <xf numFmtId="164" fontId="9" fillId="0" borderId="21" xfId="1" applyNumberFormat="1" applyFont="1" applyBorder="1" applyAlignment="1">
      <alignment vertical="top" wrapText="1"/>
    </xf>
    <xf numFmtId="164" fontId="4" fillId="0" borderId="38" xfId="1" applyNumberFormat="1" applyFont="1" applyBorder="1" applyAlignment="1">
      <alignment horizontal="right" vertical="top" wrapText="1"/>
    </xf>
    <xf numFmtId="164" fontId="3" fillId="0" borderId="32" xfId="1" applyNumberFormat="1" applyFont="1" applyBorder="1" applyAlignment="1">
      <alignment horizontal="right" vertical="top" wrapText="1"/>
    </xf>
    <xf numFmtId="164" fontId="4" fillId="0" borderId="16" xfId="1" applyNumberFormat="1" applyFont="1" applyBorder="1" applyAlignment="1">
      <alignment horizontal="right" vertical="top" wrapText="1"/>
    </xf>
    <xf numFmtId="164" fontId="4" fillId="0" borderId="2" xfId="1" applyNumberFormat="1" applyFont="1" applyBorder="1" applyAlignment="1">
      <alignment horizontal="right" vertical="top" wrapText="1"/>
    </xf>
    <xf numFmtId="164" fontId="3" fillId="0" borderId="1" xfId="1" applyNumberFormat="1" applyFont="1" applyBorder="1" applyAlignment="1">
      <alignment horizontal="right" vertical="top" wrapText="1"/>
    </xf>
    <xf numFmtId="164" fontId="13" fillId="4" borderId="13" xfId="0" applyNumberFormat="1" applyFont="1" applyFill="1" applyBorder="1" applyAlignment="1">
      <alignment horizontal="center" vertical="top" wrapText="1"/>
    </xf>
    <xf numFmtId="164" fontId="7" fillId="0" borderId="31" xfId="1" applyNumberFormat="1" applyFont="1" applyBorder="1" applyAlignment="1">
      <alignment horizontal="right" vertical="top" wrapText="1"/>
    </xf>
    <xf numFmtId="164" fontId="7" fillId="0" borderId="32" xfId="1" applyNumberFormat="1" applyFont="1" applyBorder="1" applyAlignment="1">
      <alignment horizontal="right" vertical="top" wrapText="1"/>
    </xf>
    <xf numFmtId="164" fontId="7" fillId="0" borderId="30" xfId="1" applyNumberFormat="1" applyFont="1" applyBorder="1" applyAlignment="1">
      <alignment horizontal="right" vertical="top" wrapText="1"/>
    </xf>
    <xf numFmtId="164" fontId="7" fillId="0" borderId="33" xfId="1" applyNumberFormat="1" applyFont="1" applyBorder="1" applyAlignment="1">
      <alignment horizontal="right" vertical="top" wrapText="1"/>
    </xf>
    <xf numFmtId="43" fontId="3" fillId="0" borderId="0" xfId="1" applyFont="1"/>
    <xf numFmtId="0" fontId="6" fillId="5" borderId="50" xfId="0" applyFont="1" applyFill="1" applyBorder="1" applyAlignment="1">
      <alignment vertical="top" wrapText="1"/>
    </xf>
    <xf numFmtId="0" fontId="6" fillId="5" borderId="51" xfId="0" applyFont="1" applyFill="1" applyBorder="1" applyAlignment="1">
      <alignment vertical="top" wrapText="1"/>
    </xf>
    <xf numFmtId="0" fontId="6" fillId="5" borderId="52" xfId="0" applyFont="1" applyFill="1" applyBorder="1" applyAlignment="1">
      <alignment vertical="top" wrapText="1"/>
    </xf>
    <xf numFmtId="0" fontId="6" fillId="5" borderId="53" xfId="0" applyFont="1" applyFill="1" applyBorder="1" applyAlignment="1">
      <alignment vertical="top" wrapText="1"/>
    </xf>
    <xf numFmtId="0" fontId="8" fillId="5" borderId="0" xfId="0" applyFont="1" applyFill="1" applyAlignment="1">
      <alignment horizontal="center" vertical="top" wrapText="1"/>
    </xf>
    <xf numFmtId="0" fontId="3" fillId="5" borderId="54" xfId="0" applyFont="1" applyFill="1" applyBorder="1"/>
    <xf numFmtId="0" fontId="6" fillId="5" borderId="22" xfId="0" applyFont="1" applyFill="1" applyBorder="1" applyAlignment="1">
      <alignment vertical="top" wrapText="1"/>
    </xf>
    <xf numFmtId="0" fontId="6" fillId="5" borderId="23" xfId="0" applyFont="1" applyFill="1" applyBorder="1" applyAlignment="1">
      <alignment vertical="top" wrapText="1"/>
    </xf>
    <xf numFmtId="0" fontId="3" fillId="5" borderId="24" xfId="0" applyFont="1" applyFill="1" applyBorder="1"/>
    <xf numFmtId="0" fontId="9" fillId="5" borderId="42" xfId="0" applyFont="1" applyFill="1" applyBorder="1" applyAlignment="1">
      <alignment vertical="top" wrapText="1"/>
    </xf>
    <xf numFmtId="0" fontId="9" fillId="5" borderId="43" xfId="0" applyFont="1" applyFill="1" applyBorder="1" applyAlignment="1">
      <alignment vertical="top" wrapText="1"/>
    </xf>
    <xf numFmtId="0" fontId="14" fillId="5" borderId="54" xfId="0" applyFont="1" applyFill="1" applyBorder="1" applyAlignment="1">
      <alignment vertical="top" wrapText="1"/>
    </xf>
    <xf numFmtId="0" fontId="9" fillId="5" borderId="54" xfId="0" applyFont="1" applyFill="1" applyBorder="1" applyAlignment="1">
      <alignment vertical="top" wrapText="1"/>
    </xf>
    <xf numFmtId="0" fontId="9" fillId="5" borderId="55" xfId="0" applyFont="1" applyFill="1" applyBorder="1" applyAlignment="1">
      <alignment vertical="top" wrapText="1"/>
    </xf>
    <xf numFmtId="0" fontId="3" fillId="5" borderId="56" xfId="0" applyFont="1" applyFill="1" applyBorder="1" applyAlignment="1">
      <alignment vertical="top" wrapText="1"/>
    </xf>
    <xf numFmtId="0" fontId="9" fillId="5" borderId="56" xfId="0" applyFont="1" applyFill="1" applyBorder="1" applyAlignment="1">
      <alignment vertical="top" wrapText="1"/>
    </xf>
    <xf numFmtId="164" fontId="9" fillId="5" borderId="42" xfId="1" applyNumberFormat="1" applyFont="1" applyFill="1" applyBorder="1" applyAlignment="1">
      <alignment vertical="top" wrapText="1"/>
    </xf>
    <xf numFmtId="164" fontId="9" fillId="5" borderId="43" xfId="1" applyNumberFormat="1" applyFont="1" applyFill="1" applyBorder="1" applyAlignment="1">
      <alignment vertical="top" wrapText="1"/>
    </xf>
    <xf numFmtId="164" fontId="14" fillId="5" borderId="54" xfId="1" applyNumberFormat="1" applyFont="1" applyFill="1" applyBorder="1" applyAlignment="1">
      <alignment vertical="top" wrapText="1"/>
    </xf>
    <xf numFmtId="164" fontId="9" fillId="5" borderId="54" xfId="1" applyNumberFormat="1" applyFont="1" applyFill="1" applyBorder="1" applyAlignment="1">
      <alignment vertical="top" wrapText="1"/>
    </xf>
    <xf numFmtId="164" fontId="9" fillId="5" borderId="55" xfId="1" applyNumberFormat="1" applyFont="1" applyFill="1" applyBorder="1" applyAlignment="1">
      <alignment vertical="top" wrapText="1"/>
    </xf>
    <xf numFmtId="164" fontId="9" fillId="5" borderId="56" xfId="1" applyNumberFormat="1" applyFont="1" applyFill="1" applyBorder="1" applyAlignment="1">
      <alignment vertical="top" wrapText="1"/>
    </xf>
    <xf numFmtId="164" fontId="9" fillId="5" borderId="51" xfId="1" applyNumberFormat="1" applyFont="1" applyFill="1" applyBorder="1" applyAlignment="1">
      <alignment vertical="top" wrapText="1"/>
    </xf>
    <xf numFmtId="165" fontId="3" fillId="5" borderId="19" xfId="0" applyNumberFormat="1" applyFont="1" applyFill="1" applyBorder="1" applyAlignment="1">
      <alignment horizontal="center" vertical="top" wrapText="1"/>
    </xf>
    <xf numFmtId="0" fontId="9" fillId="5" borderId="52" xfId="0" applyFont="1" applyFill="1" applyBorder="1" applyAlignment="1">
      <alignment vertical="top" wrapText="1"/>
    </xf>
    <xf numFmtId="0" fontId="9" fillId="5" borderId="57" xfId="0" applyFont="1" applyFill="1" applyBorder="1" applyAlignment="1">
      <alignment vertical="top" wrapText="1"/>
    </xf>
    <xf numFmtId="0" fontId="6" fillId="5" borderId="35" xfId="0" applyFont="1" applyFill="1" applyBorder="1" applyAlignment="1">
      <alignment vertical="top" wrapText="1"/>
    </xf>
    <xf numFmtId="0" fontId="9" fillId="5" borderId="36" xfId="0" applyFont="1" applyFill="1" applyBorder="1" applyAlignment="1">
      <alignment vertical="top" wrapText="1"/>
    </xf>
    <xf numFmtId="0" fontId="9" fillId="5" borderId="16" xfId="0" applyFont="1" applyFill="1" applyBorder="1" applyAlignment="1">
      <alignment vertical="top" wrapText="1"/>
    </xf>
    <xf numFmtId="164" fontId="14" fillId="5" borderId="14" xfId="0" applyNumberFormat="1" applyFont="1" applyFill="1" applyBorder="1" applyAlignment="1">
      <alignment horizontal="center" vertical="top" wrapText="1"/>
    </xf>
    <xf numFmtId="164" fontId="14" fillId="5" borderId="35" xfId="0" applyNumberFormat="1" applyFont="1" applyFill="1" applyBorder="1" applyAlignment="1">
      <alignment horizontal="center" vertical="top" wrapText="1"/>
    </xf>
    <xf numFmtId="164" fontId="14" fillId="5" borderId="36" xfId="0" applyNumberFormat="1" applyFont="1" applyFill="1" applyBorder="1" applyAlignment="1">
      <alignment horizontal="center" vertical="top" wrapText="1"/>
    </xf>
    <xf numFmtId="164" fontId="14" fillId="5" borderId="37" xfId="0" applyNumberFormat="1" applyFont="1" applyFill="1" applyBorder="1" applyAlignment="1">
      <alignment horizontal="center" vertical="top" wrapText="1"/>
    </xf>
    <xf numFmtId="164" fontId="6" fillId="5" borderId="16" xfId="0" applyNumberFormat="1" applyFont="1" applyFill="1" applyBorder="1" applyAlignment="1">
      <alignment horizontal="center" vertical="top" wrapText="1"/>
    </xf>
    <xf numFmtId="164" fontId="14" fillId="5" borderId="16" xfId="1" applyNumberFormat="1" applyFont="1" applyFill="1" applyBorder="1" applyAlignment="1">
      <alignment vertical="top" wrapText="1"/>
    </xf>
    <xf numFmtId="164" fontId="6" fillId="5" borderId="13" xfId="0" applyNumberFormat="1" applyFont="1" applyFill="1" applyBorder="1" applyAlignment="1">
      <alignment horizontal="center" vertical="top" wrapText="1"/>
    </xf>
    <xf numFmtId="0" fontId="9" fillId="5" borderId="13" xfId="0" applyFont="1" applyFill="1" applyBorder="1" applyAlignment="1">
      <alignment horizontal="center" vertical="top" wrapText="1"/>
    </xf>
    <xf numFmtId="164" fontId="4" fillId="4" borderId="36" xfId="1" applyNumberFormat="1" applyFont="1" applyFill="1" applyBorder="1" applyAlignment="1">
      <alignment horizontal="right" vertical="top" wrapText="1"/>
    </xf>
    <xf numFmtId="0" fontId="3" fillId="6" borderId="0" xfId="0" applyFont="1" applyFill="1"/>
    <xf numFmtId="164" fontId="3" fillId="6" borderId="0" xfId="0" applyNumberFormat="1" applyFont="1" applyFill="1"/>
    <xf numFmtId="164" fontId="14" fillId="5" borderId="16" xfId="0" applyNumberFormat="1" applyFont="1" applyFill="1" applyBorder="1" applyAlignment="1">
      <alignment horizontal="center" vertical="top" wrapText="1"/>
    </xf>
    <xf numFmtId="164" fontId="4" fillId="6" borderId="19" xfId="1" applyNumberFormat="1" applyFont="1" applyFill="1" applyBorder="1" applyAlignment="1">
      <alignment horizontal="right" vertical="top" wrapText="1"/>
    </xf>
    <xf numFmtId="165" fontId="3" fillId="6" borderId="21" xfId="0" applyNumberFormat="1" applyFont="1" applyFill="1" applyBorder="1" applyAlignment="1">
      <alignment horizontal="center" vertical="top" wrapText="1"/>
    </xf>
    <xf numFmtId="0" fontId="6" fillId="0" borderId="28" xfId="0" applyFont="1" applyBorder="1" applyAlignment="1">
      <alignment horizontal="center" wrapText="1"/>
    </xf>
    <xf numFmtId="0" fontId="3" fillId="0" borderId="19" xfId="0" applyFont="1" applyBorder="1"/>
    <xf numFmtId="164" fontId="13" fillId="4" borderId="19" xfId="1" applyNumberFormat="1" applyFont="1" applyFill="1" applyBorder="1" applyAlignment="1">
      <alignment horizontal="right" vertical="top" wrapText="1"/>
    </xf>
    <xf numFmtId="164" fontId="13" fillId="4" borderId="23" xfId="1" applyNumberFormat="1" applyFont="1" applyFill="1" applyBorder="1" applyAlignment="1">
      <alignment horizontal="right" vertical="top" wrapText="1"/>
    </xf>
    <xf numFmtId="164" fontId="3" fillId="0" borderId="58" xfId="1" applyNumberFormat="1" applyFont="1" applyBorder="1" applyAlignment="1">
      <alignment horizontal="right" vertical="top" wrapText="1"/>
    </xf>
    <xf numFmtId="164" fontId="3" fillId="0" borderId="26" xfId="1" applyNumberFormat="1" applyFont="1" applyBorder="1" applyAlignment="1">
      <alignment horizontal="right" vertical="top" wrapText="1"/>
    </xf>
    <xf numFmtId="164" fontId="3" fillId="0" borderId="59" xfId="1" applyNumberFormat="1" applyFont="1" applyBorder="1" applyAlignment="1">
      <alignment horizontal="right" vertical="top" wrapText="1"/>
    </xf>
    <xf numFmtId="164" fontId="3" fillId="0" borderId="50" xfId="1" applyNumberFormat="1" applyFont="1" applyBorder="1" applyAlignment="1">
      <alignment horizontal="left" vertical="top" wrapText="1"/>
    </xf>
    <xf numFmtId="164" fontId="3" fillId="0" borderId="51" xfId="1" applyNumberFormat="1" applyFont="1" applyBorder="1" applyAlignment="1">
      <alignment horizontal="right" vertical="top" wrapText="1"/>
    </xf>
    <xf numFmtId="165" fontId="3" fillId="0" borderId="51" xfId="0" applyNumberFormat="1" applyFont="1" applyBorder="1" applyAlignment="1">
      <alignment horizontal="center" vertical="top" wrapText="1"/>
    </xf>
    <xf numFmtId="165" fontId="3" fillId="0" borderId="52" xfId="0" applyNumberFormat="1" applyFont="1" applyBorder="1" applyAlignment="1">
      <alignment horizontal="center" vertical="top" wrapText="1"/>
    </xf>
    <xf numFmtId="165" fontId="3" fillId="0" borderId="55" xfId="0" applyNumberFormat="1" applyFont="1" applyBorder="1" applyAlignment="1">
      <alignment horizontal="center" vertical="top" wrapText="1"/>
    </xf>
    <xf numFmtId="164" fontId="3" fillId="0" borderId="22" xfId="1" applyNumberFormat="1" applyFont="1" applyBorder="1" applyAlignment="1">
      <alignment horizontal="left" vertical="top" wrapText="1"/>
    </xf>
    <xf numFmtId="164" fontId="3" fillId="0" borderId="23" xfId="1" applyNumberFormat="1" applyFont="1" applyBorder="1" applyAlignment="1">
      <alignment horizontal="right" vertical="top" wrapText="1"/>
    </xf>
    <xf numFmtId="164" fontId="4" fillId="5" borderId="14" xfId="1" applyNumberFormat="1" applyFont="1" applyFill="1" applyBorder="1" applyAlignment="1">
      <alignment horizontal="left" vertical="top" wrapText="1"/>
    </xf>
    <xf numFmtId="164" fontId="4" fillId="5" borderId="13" xfId="1" applyNumberFormat="1" applyFont="1" applyFill="1" applyBorder="1" applyAlignment="1">
      <alignment horizontal="left" vertical="top" wrapText="1"/>
    </xf>
    <xf numFmtId="164" fontId="4" fillId="5" borderId="36" xfId="1" applyNumberFormat="1" applyFont="1" applyFill="1" applyBorder="1" applyAlignment="1">
      <alignment horizontal="left" vertical="top" wrapText="1"/>
    </xf>
    <xf numFmtId="165" fontId="3" fillId="5" borderId="36" xfId="0" applyNumberFormat="1" applyFont="1" applyFill="1" applyBorder="1" applyAlignment="1">
      <alignment horizontal="left" vertical="top" wrapText="1"/>
    </xf>
    <xf numFmtId="164" fontId="4" fillId="5" borderId="60" xfId="1" applyNumberFormat="1" applyFont="1" applyFill="1" applyBorder="1" applyAlignment="1">
      <alignment horizontal="left" vertical="top" wrapText="1"/>
    </xf>
    <xf numFmtId="164" fontId="4" fillId="5" borderId="41" xfId="1" applyNumberFormat="1" applyFont="1" applyFill="1" applyBorder="1" applyAlignment="1">
      <alignment horizontal="right" vertical="top" wrapText="1"/>
    </xf>
    <xf numFmtId="0" fontId="14" fillId="0" borderId="19" xfId="0" applyFont="1" applyBorder="1" applyAlignment="1">
      <alignment horizontal="left" vertical="top" wrapText="1"/>
    </xf>
    <xf numFmtId="164" fontId="9" fillId="0" borderId="27" xfId="1" applyNumberFormat="1" applyFont="1" applyFill="1" applyBorder="1" applyAlignment="1">
      <alignment horizontal="left" vertical="top" wrapText="1"/>
    </xf>
    <xf numFmtId="0" fontId="14" fillId="0" borderId="46" xfId="0" applyFont="1" applyBorder="1" applyAlignment="1">
      <alignment horizontal="left" vertical="top" wrapText="1"/>
    </xf>
    <xf numFmtId="0" fontId="14" fillId="0" borderId="50" xfId="0" applyFont="1" applyBorder="1" applyAlignment="1">
      <alignment horizontal="left" vertical="top" wrapText="1"/>
    </xf>
    <xf numFmtId="0" fontId="14" fillId="0" borderId="51" xfId="0" applyFont="1" applyBorder="1" applyAlignment="1">
      <alignment horizontal="left" vertical="top" wrapText="1"/>
    </xf>
    <xf numFmtId="0" fontId="14" fillId="0" borderId="18" xfId="0" applyFont="1" applyBorder="1" applyAlignment="1">
      <alignment horizontal="left" vertical="top" wrapText="1"/>
    </xf>
    <xf numFmtId="164" fontId="4" fillId="5" borderId="35" xfId="1" applyNumberFormat="1" applyFont="1" applyFill="1" applyBorder="1" applyAlignment="1">
      <alignment horizontal="left" vertical="top" wrapText="1"/>
    </xf>
    <xf numFmtId="0" fontId="6" fillId="0" borderId="35" xfId="0" applyFont="1" applyBorder="1" applyAlignment="1">
      <alignment horizontal="center" wrapText="1"/>
    </xf>
    <xf numFmtId="0" fontId="6" fillId="0" borderId="36" xfId="0" applyFont="1" applyBorder="1" applyAlignment="1">
      <alignment horizontal="center" wrapText="1"/>
    </xf>
    <xf numFmtId="164" fontId="9" fillId="0" borderId="18" xfId="1" applyNumberFormat="1" applyFont="1" applyFill="1" applyBorder="1" applyAlignment="1">
      <alignment horizontal="left" vertical="top" wrapText="1"/>
    </xf>
    <xf numFmtId="0" fontId="9" fillId="0" borderId="19" xfId="0" applyFont="1" applyBorder="1" applyAlignment="1">
      <alignment horizontal="center" vertical="top" wrapText="1"/>
    </xf>
    <xf numFmtId="165" fontId="6" fillId="5" borderId="37" xfId="0" applyNumberFormat="1" applyFont="1" applyFill="1" applyBorder="1" applyAlignment="1">
      <alignment horizontal="center" vertical="top" wrapText="1"/>
    </xf>
    <xf numFmtId="0" fontId="9" fillId="0" borderId="54" xfId="0" applyFont="1" applyBorder="1" applyAlignment="1">
      <alignment vertical="top" wrapText="1"/>
    </xf>
    <xf numFmtId="165" fontId="4" fillId="0" borderId="20" xfId="1" applyNumberFormat="1" applyFont="1" applyFill="1" applyBorder="1" applyAlignment="1">
      <alignment horizontal="right" vertical="top" wrapText="1"/>
    </xf>
    <xf numFmtId="165" fontId="3" fillId="0" borderId="20" xfId="1" applyNumberFormat="1" applyFont="1" applyFill="1" applyBorder="1" applyAlignment="1">
      <alignment horizontal="right" vertical="top" wrapText="1"/>
    </xf>
    <xf numFmtId="165" fontId="3" fillId="0" borderId="20" xfId="1" applyNumberFormat="1" applyFont="1" applyFill="1" applyBorder="1" applyAlignment="1">
      <alignment vertical="top" wrapText="1"/>
    </xf>
    <xf numFmtId="165" fontId="3" fillId="0" borderId="33" xfId="1" applyNumberFormat="1" applyFont="1" applyFill="1" applyBorder="1" applyAlignment="1">
      <alignment horizontal="right" vertical="top" wrapText="1"/>
    </xf>
    <xf numFmtId="165" fontId="4" fillId="0" borderId="37" xfId="1" applyNumberFormat="1" applyFont="1" applyFill="1" applyBorder="1" applyAlignment="1">
      <alignment horizontal="right" vertical="top" wrapText="1"/>
    </xf>
    <xf numFmtId="165" fontId="9" fillId="0" borderId="54" xfId="0" applyNumberFormat="1" applyFont="1" applyBorder="1" applyAlignment="1">
      <alignment vertical="top" wrapText="1"/>
    </xf>
    <xf numFmtId="165" fontId="9" fillId="0" borderId="54" xfId="1" applyNumberFormat="1" applyFont="1" applyFill="1" applyBorder="1" applyAlignment="1">
      <alignment vertical="top" wrapText="1"/>
    </xf>
    <xf numFmtId="165" fontId="9" fillId="0" borderId="20" xfId="1" applyNumberFormat="1" applyFont="1" applyFill="1" applyBorder="1" applyAlignment="1">
      <alignment vertical="top" wrapText="1"/>
    </xf>
    <xf numFmtId="165" fontId="4" fillId="0" borderId="40" xfId="1" applyNumberFormat="1" applyFont="1" applyFill="1" applyBorder="1" applyAlignment="1">
      <alignment horizontal="right" vertical="top" wrapText="1"/>
    </xf>
    <xf numFmtId="0" fontId="8" fillId="0" borderId="0" xfId="0" applyFont="1" applyAlignment="1">
      <alignment horizontal="left" vertical="top" wrapText="1"/>
    </xf>
    <xf numFmtId="0" fontId="6" fillId="0" borderId="24" xfId="0" applyFont="1" applyBorder="1" applyAlignment="1">
      <alignment horizontal="center" wrapText="1"/>
    </xf>
    <xf numFmtId="164" fontId="3" fillId="0" borderId="54" xfId="1" applyNumberFormat="1" applyFont="1" applyBorder="1" applyAlignment="1">
      <alignment horizontal="center" vertical="top" wrapText="1"/>
    </xf>
    <xf numFmtId="164" fontId="3" fillId="0" borderId="20" xfId="1" applyNumberFormat="1" applyFont="1" applyBorder="1" applyAlignment="1">
      <alignment horizontal="center" vertical="top" wrapText="1"/>
    </xf>
    <xf numFmtId="165" fontId="3" fillId="0" borderId="20" xfId="0" applyNumberFormat="1" applyFont="1" applyBorder="1" applyAlignment="1">
      <alignment horizontal="center" vertical="top" wrapText="1"/>
    </xf>
    <xf numFmtId="164" fontId="4" fillId="0" borderId="20" xfId="1" applyNumberFormat="1" applyFont="1" applyBorder="1" applyAlignment="1">
      <alignment horizontal="center" vertical="top" wrapText="1"/>
    </xf>
    <xf numFmtId="164" fontId="4" fillId="0" borderId="33" xfId="1" applyNumberFormat="1" applyFont="1" applyBorder="1" applyAlignment="1">
      <alignment horizontal="center" vertical="top" wrapText="1"/>
    </xf>
    <xf numFmtId="165" fontId="3" fillId="0" borderId="33" xfId="0" applyNumberFormat="1" applyFont="1" applyBorder="1" applyAlignment="1">
      <alignment horizontal="center" vertical="top" wrapText="1"/>
    </xf>
    <xf numFmtId="164" fontId="4" fillId="5" borderId="37" xfId="1" applyNumberFormat="1" applyFont="1" applyFill="1" applyBorder="1" applyAlignment="1">
      <alignment horizontal="left" vertical="top" wrapText="1"/>
    </xf>
    <xf numFmtId="0" fontId="6" fillId="0" borderId="25" xfId="0" applyFont="1" applyBorder="1" applyAlignment="1">
      <alignment horizontal="center" wrapText="1"/>
    </xf>
    <xf numFmtId="0" fontId="7" fillId="0" borderId="19" xfId="0" applyFont="1" applyBorder="1" applyAlignment="1">
      <alignment horizontal="left" vertical="top" wrapText="1"/>
    </xf>
    <xf numFmtId="0" fontId="7" fillId="0" borderId="5" xfId="0" applyFont="1" applyBorder="1" applyAlignment="1">
      <alignment vertical="top" wrapText="1"/>
    </xf>
    <xf numFmtId="0" fontId="7" fillId="0" borderId="0" xfId="0" applyFont="1" applyAlignment="1">
      <alignment horizontal="right" vertical="top" wrapText="1"/>
    </xf>
    <xf numFmtId="0" fontId="7" fillId="0" borderId="61" xfId="0" applyFont="1" applyBorder="1" applyAlignment="1">
      <alignment horizontal="right" vertical="top" wrapText="1"/>
    </xf>
    <xf numFmtId="0" fontId="6" fillId="5" borderId="62" xfId="0" applyFont="1" applyFill="1" applyBorder="1" applyAlignment="1">
      <alignment vertical="top" wrapText="1"/>
    </xf>
    <xf numFmtId="0" fontId="7" fillId="5" borderId="63" xfId="0" applyFont="1" applyFill="1" applyBorder="1" applyAlignment="1">
      <alignment horizontal="right" vertical="top" wrapText="1"/>
    </xf>
    <xf numFmtId="0" fontId="7" fillId="5" borderId="64" xfId="0" applyFont="1" applyFill="1" applyBorder="1" applyAlignment="1">
      <alignment horizontal="right" vertical="top" wrapText="1"/>
    </xf>
    <xf numFmtId="0" fontId="3" fillId="5" borderId="65" xfId="0" applyFont="1" applyFill="1" applyBorder="1"/>
    <xf numFmtId="0" fontId="7" fillId="0" borderId="42" xfId="0" applyFont="1" applyBorder="1" applyAlignment="1">
      <alignment vertical="top" wrapText="1"/>
    </xf>
    <xf numFmtId="0" fontId="7" fillId="0" borderId="43" xfId="0" applyFont="1" applyBorder="1" applyAlignment="1">
      <alignment horizontal="right" vertical="top" wrapText="1"/>
    </xf>
    <xf numFmtId="0" fontId="3" fillId="5" borderId="51" xfId="0" applyFont="1" applyFill="1" applyBorder="1"/>
    <xf numFmtId="164" fontId="3" fillId="0" borderId="20" xfId="1" applyNumberFormat="1" applyFont="1" applyBorder="1" applyAlignment="1">
      <alignment horizontal="center"/>
    </xf>
    <xf numFmtId="164" fontId="3" fillId="0" borderId="31" xfId="1" applyNumberFormat="1" applyFont="1" applyBorder="1" applyAlignment="1">
      <alignment horizontal="center"/>
    </xf>
    <xf numFmtId="164" fontId="3" fillId="5" borderId="66" xfId="1" applyNumberFormat="1" applyFont="1" applyFill="1" applyBorder="1" applyAlignment="1">
      <alignment horizontal="center"/>
    </xf>
    <xf numFmtId="164" fontId="3" fillId="5" borderId="43" xfId="1" applyNumberFormat="1" applyFont="1" applyFill="1" applyBorder="1" applyAlignment="1">
      <alignment horizontal="center"/>
    </xf>
    <xf numFmtId="164" fontId="3" fillId="0" borderId="19" xfId="1" applyNumberFormat="1" applyFont="1" applyBorder="1" applyAlignment="1">
      <alignment horizontal="center"/>
    </xf>
    <xf numFmtId="164" fontId="3" fillId="0" borderId="0" xfId="1" applyNumberFormat="1" applyFont="1"/>
    <xf numFmtId="164" fontId="4" fillId="5" borderId="23" xfId="1" applyNumberFormat="1" applyFont="1" applyFill="1" applyBorder="1"/>
    <xf numFmtId="164" fontId="7" fillId="0" borderId="18" xfId="1" applyNumberFormat="1" applyFont="1" applyBorder="1" applyAlignment="1">
      <alignment vertical="top" wrapText="1"/>
    </xf>
    <xf numFmtId="164" fontId="7" fillId="0" borderId="26" xfId="1" applyNumberFormat="1" applyFont="1" applyBorder="1" applyAlignment="1">
      <alignment vertical="top" wrapText="1"/>
    </xf>
    <xf numFmtId="164" fontId="6" fillId="0" borderId="35" xfId="1" applyNumberFormat="1" applyFont="1" applyBorder="1" applyAlignment="1">
      <alignment vertical="top" wrapText="1"/>
    </xf>
    <xf numFmtId="164" fontId="6" fillId="0" borderId="67" xfId="1" applyNumberFormat="1" applyFont="1" applyBorder="1" applyAlignment="1">
      <alignment vertical="top" wrapText="1"/>
    </xf>
    <xf numFmtId="164" fontId="6" fillId="0" borderId="36" xfId="1" applyNumberFormat="1" applyFont="1" applyBorder="1" applyAlignment="1">
      <alignment vertical="top" wrapText="1"/>
    </xf>
    <xf numFmtId="164" fontId="6" fillId="0" borderId="37" xfId="1" applyNumberFormat="1" applyFont="1" applyBorder="1" applyAlignment="1">
      <alignment vertical="top" wrapText="1"/>
    </xf>
    <xf numFmtId="164" fontId="6" fillId="0" borderId="16" xfId="1" applyNumberFormat="1" applyFont="1" applyBorder="1" applyAlignment="1">
      <alignment vertical="top" wrapText="1"/>
    </xf>
    <xf numFmtId="164" fontId="6" fillId="5" borderId="50" xfId="1" applyNumberFormat="1" applyFont="1" applyFill="1" applyBorder="1" applyAlignment="1">
      <alignment vertical="top" wrapText="1"/>
    </xf>
    <xf numFmtId="164" fontId="6" fillId="5" borderId="51" xfId="1" applyNumberFormat="1" applyFont="1" applyFill="1" applyBorder="1" applyAlignment="1">
      <alignment vertical="top" wrapText="1"/>
    </xf>
    <xf numFmtId="164" fontId="6" fillId="5" borderId="52" xfId="1" applyNumberFormat="1" applyFont="1" applyFill="1" applyBorder="1" applyAlignment="1">
      <alignment vertical="top" wrapText="1"/>
    </xf>
    <xf numFmtId="164" fontId="6" fillId="5" borderId="53" xfId="1" applyNumberFormat="1" applyFont="1" applyFill="1" applyBorder="1" applyAlignment="1">
      <alignment vertical="top" wrapText="1"/>
    </xf>
    <xf numFmtId="164" fontId="7" fillId="0" borderId="30" xfId="1" applyNumberFormat="1" applyFont="1" applyBorder="1" applyAlignment="1">
      <alignment vertical="top" wrapText="1"/>
    </xf>
    <xf numFmtId="164" fontId="7" fillId="0" borderId="59" xfId="1" applyNumberFormat="1" applyFont="1" applyBorder="1" applyAlignment="1">
      <alignment vertical="top" wrapText="1"/>
    </xf>
    <xf numFmtId="164" fontId="6" fillId="5" borderId="35" xfId="1" applyNumberFormat="1" applyFont="1" applyFill="1" applyBorder="1" applyAlignment="1">
      <alignment vertical="top" wrapText="1"/>
    </xf>
    <xf numFmtId="164" fontId="6" fillId="5" borderId="67" xfId="1" applyNumberFormat="1" applyFont="1" applyFill="1" applyBorder="1" applyAlignment="1">
      <alignment vertical="top" wrapText="1"/>
    </xf>
    <xf numFmtId="164" fontId="6" fillId="5" borderId="36" xfId="1" applyNumberFormat="1" applyFont="1" applyFill="1" applyBorder="1" applyAlignment="1">
      <alignment vertical="top" wrapText="1"/>
    </xf>
    <xf numFmtId="164" fontId="6" fillId="5" borderId="37" xfId="1" applyNumberFormat="1" applyFont="1" applyFill="1" applyBorder="1" applyAlignment="1">
      <alignment vertical="top" wrapText="1"/>
    </xf>
    <xf numFmtId="164" fontId="6" fillId="5" borderId="16" xfId="1" applyNumberFormat="1" applyFont="1" applyFill="1" applyBorder="1" applyAlignment="1">
      <alignment vertical="top" wrapText="1"/>
    </xf>
    <xf numFmtId="0" fontId="3" fillId="5" borderId="43" xfId="0" applyFont="1" applyFill="1" applyBorder="1" applyAlignment="1">
      <alignment vertical="top" wrapText="1"/>
    </xf>
    <xf numFmtId="0" fontId="9" fillId="5" borderId="45" xfId="0" applyFont="1" applyFill="1" applyBorder="1" applyAlignment="1">
      <alignment vertical="top" wrapText="1"/>
    </xf>
    <xf numFmtId="164" fontId="4" fillId="0" borderId="46" xfId="1" applyNumberFormat="1" applyFont="1" applyBorder="1" applyAlignment="1">
      <alignment horizontal="right" vertical="top" wrapText="1"/>
    </xf>
    <xf numFmtId="164" fontId="4" fillId="0" borderId="68" xfId="1" applyNumberFormat="1" applyFont="1" applyBorder="1" applyAlignment="1">
      <alignment horizontal="right" vertical="top" wrapText="1"/>
    </xf>
    <xf numFmtId="164" fontId="9" fillId="5" borderId="45" xfId="1" applyNumberFormat="1" applyFont="1" applyFill="1" applyBorder="1" applyAlignment="1">
      <alignment vertical="top" wrapText="1"/>
    </xf>
    <xf numFmtId="0" fontId="6" fillId="5" borderId="0" xfId="0" applyFont="1" applyFill="1" applyAlignment="1">
      <alignment horizontal="center" vertical="top" wrapText="1"/>
    </xf>
    <xf numFmtId="0" fontId="6" fillId="5" borderId="0" xfId="0" applyFont="1" applyFill="1" applyAlignment="1">
      <alignment horizontal="left" vertical="top" wrapText="1"/>
    </xf>
    <xf numFmtId="165" fontId="3" fillId="5" borderId="20" xfId="0" applyNumberFormat="1" applyFont="1" applyFill="1" applyBorder="1" applyAlignment="1">
      <alignment horizontal="center" vertical="top" wrapText="1"/>
    </xf>
    <xf numFmtId="165" fontId="3" fillId="5" borderId="21" xfId="0" applyNumberFormat="1" applyFont="1" applyFill="1" applyBorder="1" applyAlignment="1">
      <alignment horizontal="center" vertical="top" wrapText="1"/>
    </xf>
    <xf numFmtId="165" fontId="4" fillId="0" borderId="0" xfId="0" applyNumberFormat="1" applyFont="1" applyAlignment="1">
      <alignment horizontal="center"/>
    </xf>
    <xf numFmtId="164" fontId="3" fillId="5" borderId="19" xfId="1" applyNumberFormat="1" applyFont="1" applyFill="1" applyBorder="1" applyAlignment="1">
      <alignment horizontal="center" vertical="top" wrapText="1"/>
    </xf>
    <xf numFmtId="164" fontId="13" fillId="4" borderId="13" xfId="0" applyNumberFormat="1" applyFont="1" applyFill="1" applyBorder="1" applyAlignment="1">
      <alignment vertical="top" wrapText="1"/>
    </xf>
    <xf numFmtId="0" fontId="3" fillId="6" borderId="14" xfId="0" applyFont="1" applyFill="1" applyBorder="1"/>
    <xf numFmtId="0" fontId="3" fillId="6" borderId="15" xfId="0" applyFont="1" applyFill="1" applyBorder="1"/>
    <xf numFmtId="164" fontId="3" fillId="6" borderId="15" xfId="0" applyNumberFormat="1" applyFont="1" applyFill="1" applyBorder="1"/>
    <xf numFmtId="164" fontId="5" fillId="6" borderId="15" xfId="0" applyNumberFormat="1" applyFont="1" applyFill="1" applyBorder="1"/>
    <xf numFmtId="165" fontId="3" fillId="6" borderId="15" xfId="0" applyNumberFormat="1" applyFont="1" applyFill="1" applyBorder="1"/>
    <xf numFmtId="164" fontId="13" fillId="4" borderId="16" xfId="0" applyNumberFormat="1" applyFont="1" applyFill="1" applyBorder="1" applyAlignment="1">
      <alignment vertical="top" wrapText="1"/>
    </xf>
    <xf numFmtId="165" fontId="7" fillId="0" borderId="19" xfId="0" applyNumberFormat="1" applyFont="1" applyBorder="1" applyAlignment="1">
      <alignment horizontal="right" vertical="top" wrapText="1"/>
    </xf>
    <xf numFmtId="165" fontId="3" fillId="0" borderId="29" xfId="0" applyNumberFormat="1" applyFont="1" applyBorder="1" applyAlignment="1">
      <alignment horizontal="center" vertical="top" wrapText="1"/>
    </xf>
    <xf numFmtId="164" fontId="4" fillId="6" borderId="20" xfId="1" applyNumberFormat="1" applyFont="1" applyFill="1" applyBorder="1" applyAlignment="1">
      <alignment horizontal="right" vertical="top" wrapText="1"/>
    </xf>
    <xf numFmtId="0" fontId="3" fillId="0" borderId="21" xfId="0" applyFont="1" applyBorder="1" applyAlignment="1">
      <alignment wrapText="1"/>
    </xf>
    <xf numFmtId="0" fontId="3" fillId="0" borderId="53" xfId="0" applyFont="1" applyBorder="1" applyAlignment="1">
      <alignment wrapText="1"/>
    </xf>
    <xf numFmtId="0" fontId="3" fillId="0" borderId="20" xfId="0" applyFont="1" applyBorder="1" applyAlignment="1">
      <alignment wrapText="1"/>
    </xf>
    <xf numFmtId="0" fontId="3" fillId="4" borderId="15" xfId="0" applyFont="1" applyFill="1" applyBorder="1"/>
    <xf numFmtId="165" fontId="3" fillId="0" borderId="0" xfId="0" applyNumberFormat="1" applyFont="1" applyAlignment="1">
      <alignment horizontal="center" vertical="top" wrapText="1"/>
    </xf>
    <xf numFmtId="165" fontId="3" fillId="0" borderId="54" xfId="0" applyNumberFormat="1" applyFont="1" applyBorder="1" applyAlignment="1">
      <alignment horizontal="center" vertical="top" wrapText="1"/>
    </xf>
    <xf numFmtId="165" fontId="3" fillId="0" borderId="54" xfId="1" applyNumberFormat="1" applyFont="1" applyBorder="1" applyAlignment="1">
      <alignment horizontal="center" vertical="top" wrapText="1"/>
    </xf>
    <xf numFmtId="165" fontId="3" fillId="0" borderId="20" xfId="1" applyNumberFormat="1" applyFont="1" applyBorder="1" applyAlignment="1">
      <alignment horizontal="center" vertical="top" wrapText="1"/>
    </xf>
    <xf numFmtId="165" fontId="3" fillId="0" borderId="33" xfId="1" applyNumberFormat="1" applyFont="1" applyBorder="1" applyAlignment="1">
      <alignment horizontal="center" vertical="top" wrapText="1"/>
    </xf>
    <xf numFmtId="0" fontId="14" fillId="5" borderId="35" xfId="0" applyFont="1" applyFill="1" applyBorder="1" applyAlignment="1">
      <alignment vertical="top"/>
    </xf>
    <xf numFmtId="0" fontId="14" fillId="5" borderId="36" xfId="0" applyFont="1" applyFill="1" applyBorder="1" applyAlignment="1">
      <alignment vertical="top"/>
    </xf>
    <xf numFmtId="0" fontId="14" fillId="5" borderId="37" xfId="0" applyFont="1" applyFill="1" applyBorder="1" applyAlignment="1">
      <alignment vertical="top"/>
    </xf>
    <xf numFmtId="0" fontId="14" fillId="6" borderId="38" xfId="0" applyFont="1" applyFill="1" applyBorder="1" applyAlignment="1">
      <alignment vertical="top"/>
    </xf>
    <xf numFmtId="0" fontId="14" fillId="6" borderId="39" xfId="0" applyFont="1" applyFill="1" applyBorder="1" applyAlignment="1">
      <alignment vertical="top"/>
    </xf>
    <xf numFmtId="0" fontId="14" fillId="6" borderId="40" xfId="0" applyFont="1" applyFill="1" applyBorder="1" applyAlignment="1">
      <alignment vertical="top"/>
    </xf>
    <xf numFmtId="164" fontId="3" fillId="0" borderId="53" xfId="1" applyNumberFormat="1" applyFont="1" applyBorder="1" applyAlignment="1">
      <alignment horizontal="right" vertical="top" wrapText="1"/>
    </xf>
    <xf numFmtId="164" fontId="3" fillId="0" borderId="54" xfId="1" applyNumberFormat="1" applyFont="1" applyBorder="1" applyAlignment="1">
      <alignment horizontal="right" vertical="top" wrapText="1"/>
    </xf>
    <xf numFmtId="164" fontId="3" fillId="0" borderId="20" xfId="1" applyNumberFormat="1" applyFont="1" applyBorder="1" applyAlignment="1">
      <alignment horizontal="right" vertical="top" wrapText="1"/>
    </xf>
    <xf numFmtId="164" fontId="3" fillId="0" borderId="24" xfId="1" applyNumberFormat="1" applyFont="1" applyBorder="1" applyAlignment="1">
      <alignment horizontal="right" vertical="top" wrapText="1"/>
    </xf>
    <xf numFmtId="164" fontId="3" fillId="0" borderId="42" xfId="1" applyNumberFormat="1" applyFont="1" applyBorder="1" applyAlignment="1">
      <alignment horizontal="center" vertical="top" wrapText="1"/>
    </xf>
    <xf numFmtId="164" fontId="3" fillId="0" borderId="18" xfId="1" applyNumberFormat="1" applyFont="1" applyBorder="1" applyAlignment="1">
      <alignment horizontal="center" vertical="top" wrapText="1"/>
    </xf>
    <xf numFmtId="164" fontId="3" fillId="0" borderId="30" xfId="1" applyNumberFormat="1" applyFont="1" applyBorder="1" applyAlignment="1">
      <alignment horizontal="center" vertical="top" wrapText="1"/>
    </xf>
    <xf numFmtId="165" fontId="3" fillId="0" borderId="42" xfId="0" applyNumberFormat="1" applyFont="1" applyBorder="1" applyAlignment="1">
      <alignment horizontal="center" vertical="top" wrapText="1"/>
    </xf>
    <xf numFmtId="165" fontId="3" fillId="0" borderId="18" xfId="0" applyNumberFormat="1" applyFont="1" applyBorder="1" applyAlignment="1">
      <alignment horizontal="center" vertical="top" wrapText="1"/>
    </xf>
    <xf numFmtId="164" fontId="4" fillId="6" borderId="22" xfId="1" applyNumberFormat="1" applyFont="1" applyFill="1" applyBorder="1" applyAlignment="1">
      <alignment horizontal="right" vertical="top" wrapText="1"/>
    </xf>
    <xf numFmtId="164" fontId="4" fillId="6" borderId="23" xfId="1" applyNumberFormat="1" applyFont="1" applyFill="1" applyBorder="1" applyAlignment="1">
      <alignment horizontal="right" vertical="top" wrapText="1"/>
    </xf>
    <xf numFmtId="164" fontId="13" fillId="4" borderId="7" xfId="0" applyNumberFormat="1" applyFont="1" applyFill="1" applyBorder="1" applyAlignment="1">
      <alignment vertical="top" wrapText="1"/>
    </xf>
    <xf numFmtId="164" fontId="4" fillId="6" borderId="24" xfId="1" applyNumberFormat="1" applyFont="1" applyFill="1" applyBorder="1" applyAlignment="1">
      <alignment horizontal="right" vertical="top" wrapText="1"/>
    </xf>
    <xf numFmtId="164" fontId="4" fillId="0" borderId="18" xfId="1" applyNumberFormat="1" applyFont="1" applyBorder="1" applyAlignment="1">
      <alignment horizontal="center" vertical="top" wrapText="1"/>
    </xf>
    <xf numFmtId="164" fontId="4" fillId="0" borderId="30" xfId="1" applyNumberFormat="1" applyFont="1" applyBorder="1" applyAlignment="1">
      <alignment horizontal="center" vertical="top" wrapText="1"/>
    </xf>
    <xf numFmtId="0" fontId="3" fillId="5" borderId="0" xfId="0" applyFont="1" applyFill="1"/>
    <xf numFmtId="0" fontId="4" fillId="5" borderId="0" xfId="0" applyFont="1" applyFill="1"/>
    <xf numFmtId="0" fontId="16" fillId="0" borderId="22" xfId="0" applyFont="1" applyBorder="1" applyAlignment="1">
      <alignment horizontal="center" wrapText="1"/>
    </xf>
    <xf numFmtId="0" fontId="16" fillId="0" borderId="25" xfId="0" applyFont="1" applyBorder="1" applyAlignment="1">
      <alignment horizontal="center" wrapText="1"/>
    </xf>
    <xf numFmtId="0" fontId="16" fillId="0" borderId="60" xfId="0" applyFont="1" applyBorder="1" applyAlignment="1">
      <alignment horizontal="center" wrapText="1"/>
    </xf>
    <xf numFmtId="0" fontId="16" fillId="0" borderId="24" xfId="0" applyFont="1" applyBorder="1" applyAlignment="1">
      <alignment horizontal="center" wrapText="1"/>
    </xf>
    <xf numFmtId="0" fontId="16" fillId="6" borderId="38" xfId="0" applyFont="1" applyFill="1" applyBorder="1" applyAlignment="1">
      <alignment vertical="top"/>
    </xf>
    <xf numFmtId="0" fontId="16" fillId="6" borderId="2" xfId="0" applyFont="1" applyFill="1" applyBorder="1" applyAlignment="1">
      <alignment vertical="top"/>
    </xf>
    <xf numFmtId="0" fontId="16" fillId="6" borderId="5" xfId="0" applyFont="1" applyFill="1" applyBorder="1" applyAlignment="1">
      <alignment vertical="top"/>
    </xf>
    <xf numFmtId="0" fontId="16" fillId="6" borderId="40" xfId="0" applyFont="1" applyFill="1" applyBorder="1" applyAlignment="1">
      <alignment vertical="top"/>
    </xf>
    <xf numFmtId="0" fontId="16" fillId="5" borderId="35" xfId="0" applyFont="1" applyFill="1" applyBorder="1" applyAlignment="1">
      <alignment vertical="top"/>
    </xf>
    <xf numFmtId="0" fontId="16" fillId="5" borderId="16" xfId="0" applyFont="1" applyFill="1" applyBorder="1" applyAlignment="1">
      <alignment vertical="top"/>
    </xf>
    <xf numFmtId="0" fontId="16" fillId="5" borderId="14" xfId="0" applyFont="1" applyFill="1" applyBorder="1" applyAlignment="1">
      <alignment vertical="top"/>
    </xf>
    <xf numFmtId="0" fontId="16" fillId="5" borderId="37" xfId="0" applyFont="1" applyFill="1" applyBorder="1" applyAlignment="1">
      <alignment vertical="top"/>
    </xf>
    <xf numFmtId="164" fontId="17" fillId="0" borderId="42" xfId="1" applyNumberFormat="1" applyFont="1" applyBorder="1" applyAlignment="1">
      <alignment horizontal="center" vertical="top" wrapText="1"/>
    </xf>
    <xf numFmtId="165" fontId="17" fillId="0" borderId="55" xfId="1" applyNumberFormat="1" applyFont="1" applyBorder="1" applyAlignment="1">
      <alignment horizontal="center" vertical="top" wrapText="1"/>
    </xf>
    <xf numFmtId="164" fontId="17" fillId="0" borderId="45" xfId="1" applyNumberFormat="1" applyFont="1" applyBorder="1" applyAlignment="1">
      <alignment horizontal="center" vertical="top" wrapText="1"/>
    </xf>
    <xf numFmtId="164" fontId="17" fillId="0" borderId="54" xfId="1" applyNumberFormat="1" applyFont="1" applyBorder="1" applyAlignment="1">
      <alignment horizontal="center" vertical="top" wrapText="1"/>
    </xf>
    <xf numFmtId="165" fontId="17" fillId="0" borderId="21" xfId="0" applyNumberFormat="1" applyFont="1" applyBorder="1" applyAlignment="1">
      <alignment horizontal="left" vertical="top" wrapText="1"/>
    </xf>
    <xf numFmtId="164" fontId="17" fillId="0" borderId="18" xfId="1" applyNumberFormat="1" applyFont="1" applyBorder="1" applyAlignment="1">
      <alignment horizontal="center" vertical="top" wrapText="1"/>
    </xf>
    <xf numFmtId="165" fontId="17" fillId="0" borderId="21" xfId="1" applyNumberFormat="1" applyFont="1" applyBorder="1" applyAlignment="1">
      <alignment horizontal="center" vertical="top" wrapText="1"/>
    </xf>
    <xf numFmtId="164" fontId="17" fillId="0" borderId="46" xfId="1" applyNumberFormat="1" applyFont="1" applyBorder="1" applyAlignment="1">
      <alignment horizontal="center" vertical="top" wrapText="1"/>
    </xf>
    <xf numFmtId="164" fontId="17" fillId="0" borderId="20" xfId="1" applyNumberFormat="1" applyFont="1" applyBorder="1" applyAlignment="1">
      <alignment horizontal="center" vertical="top" wrapText="1"/>
    </xf>
    <xf numFmtId="165" fontId="17" fillId="0" borderId="18" xfId="0" applyNumberFormat="1" applyFont="1" applyBorder="1" applyAlignment="1">
      <alignment horizontal="center" vertical="top" wrapText="1"/>
    </xf>
    <xf numFmtId="165" fontId="17" fillId="0" borderId="21" xfId="0" applyNumberFormat="1" applyFont="1" applyBorder="1" applyAlignment="1">
      <alignment horizontal="center" vertical="top" wrapText="1"/>
    </xf>
    <xf numFmtId="165" fontId="17" fillId="0" borderId="46" xfId="0" applyNumberFormat="1" applyFont="1" applyBorder="1" applyAlignment="1">
      <alignment horizontal="center" vertical="top" wrapText="1"/>
    </xf>
    <xf numFmtId="165" fontId="17" fillId="0" borderId="20" xfId="0" applyNumberFormat="1" applyFont="1" applyBorder="1" applyAlignment="1">
      <alignment horizontal="center" vertical="top" wrapText="1"/>
    </xf>
    <xf numFmtId="164" fontId="16" fillId="0" borderId="18" xfId="1" applyNumberFormat="1" applyFont="1" applyBorder="1" applyAlignment="1">
      <alignment horizontal="center" vertical="top" wrapText="1"/>
    </xf>
    <xf numFmtId="165" fontId="16" fillId="0" borderId="21" xfId="1" applyNumberFormat="1" applyFont="1" applyBorder="1" applyAlignment="1">
      <alignment horizontal="center" vertical="top" wrapText="1"/>
    </xf>
    <xf numFmtId="164" fontId="16" fillId="0" borderId="46" xfId="1" applyNumberFormat="1" applyFont="1" applyBorder="1" applyAlignment="1">
      <alignment horizontal="center" vertical="top" wrapText="1"/>
    </xf>
    <xf numFmtId="164" fontId="16" fillId="0" borderId="20" xfId="1" applyNumberFormat="1" applyFont="1" applyBorder="1" applyAlignment="1">
      <alignment horizontal="center" vertical="top" wrapText="1"/>
    </xf>
    <xf numFmtId="164" fontId="16" fillId="0" borderId="30" xfId="1" applyNumberFormat="1" applyFont="1" applyBorder="1" applyAlignment="1">
      <alignment horizontal="center" vertical="top" wrapText="1"/>
    </xf>
    <xf numFmtId="165" fontId="16" fillId="0" borderId="32" xfId="1" applyNumberFormat="1" applyFont="1" applyBorder="1" applyAlignment="1">
      <alignment horizontal="center" vertical="top" wrapText="1"/>
    </xf>
    <xf numFmtId="164" fontId="16" fillId="0" borderId="68" xfId="1" applyNumberFormat="1" applyFont="1" applyBorder="1" applyAlignment="1">
      <alignment horizontal="center" vertical="top" wrapText="1"/>
    </xf>
    <xf numFmtId="164" fontId="16" fillId="0" borderId="33" xfId="1" applyNumberFormat="1" applyFont="1" applyBorder="1" applyAlignment="1">
      <alignment horizontal="center" vertical="top" wrapText="1"/>
    </xf>
    <xf numFmtId="165" fontId="16" fillId="5" borderId="16" xfId="0" applyNumberFormat="1" applyFont="1" applyFill="1" applyBorder="1" applyAlignment="1">
      <alignment vertical="top"/>
    </xf>
    <xf numFmtId="164" fontId="16" fillId="0" borderId="42" xfId="1" applyNumberFormat="1" applyFont="1" applyBorder="1" applyAlignment="1">
      <alignment horizontal="center" vertical="top" wrapText="1"/>
    </xf>
    <xf numFmtId="165" fontId="16" fillId="0" borderId="55" xfId="1" applyNumberFormat="1" applyFont="1" applyBorder="1" applyAlignment="1">
      <alignment horizontal="center" vertical="top" wrapText="1"/>
    </xf>
    <xf numFmtId="164" fontId="16" fillId="0" borderId="45" xfId="1" applyNumberFormat="1" applyFont="1" applyBorder="1" applyAlignment="1">
      <alignment horizontal="center" vertical="top" wrapText="1"/>
    </xf>
    <xf numFmtId="164" fontId="16" fillId="0" borderId="54" xfId="1" applyNumberFormat="1" applyFont="1" applyBorder="1" applyAlignment="1">
      <alignment horizontal="center" vertical="top" wrapText="1"/>
    </xf>
    <xf numFmtId="164" fontId="16" fillId="6" borderId="22" xfId="1" applyNumberFormat="1" applyFont="1" applyFill="1" applyBorder="1" applyAlignment="1">
      <alignment horizontal="right" vertical="top" wrapText="1"/>
    </xf>
    <xf numFmtId="164" fontId="16" fillId="6" borderId="25" xfId="1" applyNumberFormat="1" applyFont="1" applyFill="1" applyBorder="1" applyAlignment="1">
      <alignment horizontal="right" vertical="top" wrapText="1"/>
    </xf>
    <xf numFmtId="164" fontId="16" fillId="6" borderId="60" xfId="1" applyNumberFormat="1" applyFont="1" applyFill="1" applyBorder="1" applyAlignment="1">
      <alignment horizontal="right" vertical="top" wrapText="1"/>
    </xf>
    <xf numFmtId="164" fontId="16" fillId="6" borderId="24" xfId="1" applyNumberFormat="1" applyFont="1" applyFill="1" applyBorder="1" applyAlignment="1">
      <alignment horizontal="right" vertical="top" wrapText="1"/>
    </xf>
    <xf numFmtId="165" fontId="17" fillId="6" borderId="25" xfId="0" applyNumberFormat="1" applyFont="1" applyFill="1" applyBorder="1" applyAlignment="1">
      <alignment horizontal="center" vertical="top" wrapText="1"/>
    </xf>
    <xf numFmtId="0" fontId="17" fillId="6" borderId="0" xfId="0" applyFont="1" applyFill="1"/>
    <xf numFmtId="0" fontId="17" fillId="5" borderId="42" xfId="0" applyFont="1" applyFill="1" applyBorder="1" applyAlignment="1">
      <alignment vertical="top" wrapText="1"/>
    </xf>
    <xf numFmtId="0" fontId="17" fillId="5" borderId="55" xfId="0" applyFont="1" applyFill="1" applyBorder="1" applyAlignment="1">
      <alignment vertical="top" wrapText="1"/>
    </xf>
    <xf numFmtId="0" fontId="17" fillId="5" borderId="45" xfId="0" applyFont="1" applyFill="1" applyBorder="1" applyAlignment="1">
      <alignment vertical="top" wrapText="1"/>
    </xf>
    <xf numFmtId="0" fontId="17" fillId="5" borderId="51" xfId="0" applyFont="1" applyFill="1" applyBorder="1" applyAlignment="1">
      <alignment vertical="top" wrapText="1"/>
    </xf>
    <xf numFmtId="0" fontId="17" fillId="5" borderId="52" xfId="0" applyFont="1" applyFill="1" applyBorder="1" applyAlignment="1">
      <alignment vertical="top" wrapText="1"/>
    </xf>
    <xf numFmtId="164" fontId="17" fillId="0" borderId="18" xfId="1" applyNumberFormat="1" applyFont="1" applyBorder="1" applyAlignment="1">
      <alignment horizontal="right" vertical="top" wrapText="1"/>
    </xf>
    <xf numFmtId="43" fontId="17" fillId="0" borderId="46" xfId="1" applyFont="1" applyBorder="1" applyAlignment="1">
      <alignment horizontal="center" vertical="top" wrapText="1"/>
    </xf>
    <xf numFmtId="164" fontId="17" fillId="0" borderId="19" xfId="1" applyNumberFormat="1" applyFont="1" applyBorder="1" applyAlignment="1">
      <alignment horizontal="center" vertical="top" wrapText="1"/>
    </xf>
    <xf numFmtId="164" fontId="17" fillId="0" borderId="30" xfId="1" applyNumberFormat="1" applyFont="1" applyBorder="1" applyAlignment="1">
      <alignment horizontal="right" vertical="top" wrapText="1"/>
    </xf>
    <xf numFmtId="164" fontId="16" fillId="0" borderId="35" xfId="1" applyNumberFormat="1" applyFont="1" applyBorder="1" applyAlignment="1">
      <alignment horizontal="right" vertical="top" wrapText="1"/>
    </xf>
    <xf numFmtId="164" fontId="16" fillId="0" borderId="16" xfId="1" applyNumberFormat="1" applyFont="1" applyBorder="1" applyAlignment="1">
      <alignment horizontal="right" vertical="top" wrapText="1"/>
    </xf>
    <xf numFmtId="43" fontId="16" fillId="0" borderId="14" xfId="1" applyFont="1" applyBorder="1" applyAlignment="1">
      <alignment horizontal="right" vertical="top" wrapText="1"/>
    </xf>
    <xf numFmtId="164" fontId="16" fillId="0" borderId="36" xfId="1" applyNumberFormat="1" applyFont="1" applyBorder="1" applyAlignment="1">
      <alignment vertical="top" wrapText="1"/>
    </xf>
    <xf numFmtId="164" fontId="17" fillId="5" borderId="50" xfId="1" applyNumberFormat="1" applyFont="1" applyFill="1" applyBorder="1" applyAlignment="1">
      <alignment vertical="top" wrapText="1"/>
    </xf>
    <xf numFmtId="165" fontId="17" fillId="5" borderId="21" xfId="0" applyNumberFormat="1" applyFont="1" applyFill="1" applyBorder="1" applyAlignment="1">
      <alignment horizontal="center" vertical="top" wrapText="1"/>
    </xf>
    <xf numFmtId="43" fontId="17" fillId="5" borderId="46" xfId="1" applyFont="1" applyFill="1" applyBorder="1" applyAlignment="1">
      <alignment horizontal="center" vertical="top" wrapText="1"/>
    </xf>
    <xf numFmtId="164" fontId="17" fillId="5" borderId="19" xfId="1" applyNumberFormat="1" applyFont="1" applyFill="1" applyBorder="1" applyAlignment="1">
      <alignment horizontal="center" vertical="top" wrapText="1"/>
    </xf>
    <xf numFmtId="164" fontId="17" fillId="0" borderId="18" xfId="1" applyNumberFormat="1" applyFont="1" applyBorder="1" applyAlignment="1">
      <alignment vertical="top" wrapText="1"/>
    </xf>
    <xf numFmtId="164" fontId="16" fillId="0" borderId="36" xfId="1" applyNumberFormat="1" applyFont="1" applyBorder="1" applyAlignment="1">
      <alignment horizontal="right" vertical="top" wrapText="1"/>
    </xf>
    <xf numFmtId="164" fontId="17" fillId="0" borderId="38" xfId="1" applyNumberFormat="1" applyFont="1" applyBorder="1" applyAlignment="1">
      <alignment horizontal="right" vertical="top" wrapText="1"/>
    </xf>
    <xf numFmtId="164" fontId="16" fillId="5" borderId="35" xfId="0" applyNumberFormat="1" applyFont="1" applyFill="1" applyBorder="1" applyAlignment="1">
      <alignment horizontal="center" vertical="top" wrapText="1"/>
    </xf>
    <xf numFmtId="164" fontId="16" fillId="5" borderId="16" xfId="0" applyNumberFormat="1" applyFont="1" applyFill="1" applyBorder="1" applyAlignment="1">
      <alignment horizontal="center" vertical="top" wrapText="1"/>
    </xf>
    <xf numFmtId="164" fontId="16" fillId="5" borderId="14" xfId="0" applyNumberFormat="1" applyFont="1" applyFill="1" applyBorder="1" applyAlignment="1">
      <alignment horizontal="center" vertical="top" wrapText="1"/>
    </xf>
    <xf numFmtId="164" fontId="16" fillId="5" borderId="36" xfId="0" applyNumberFormat="1" applyFont="1" applyFill="1" applyBorder="1" applyAlignment="1">
      <alignment horizontal="center" vertical="top" wrapText="1"/>
    </xf>
    <xf numFmtId="164" fontId="16" fillId="5" borderId="17" xfId="0" applyNumberFormat="1" applyFont="1" applyFill="1" applyBorder="1" applyAlignment="1">
      <alignment horizontal="center" vertical="top" wrapText="1"/>
    </xf>
    <xf numFmtId="164" fontId="4" fillId="5" borderId="18" xfId="1" applyNumberFormat="1" applyFont="1" applyFill="1" applyBorder="1" applyAlignment="1">
      <alignment horizontal="right" vertical="top" wrapText="1"/>
    </xf>
    <xf numFmtId="0" fontId="14" fillId="5" borderId="38" xfId="0" applyFont="1" applyFill="1" applyBorder="1" applyAlignment="1">
      <alignment vertical="top" wrapText="1"/>
    </xf>
    <xf numFmtId="0" fontId="14" fillId="5" borderId="39" xfId="0" applyFont="1" applyFill="1" applyBorder="1" applyAlignment="1">
      <alignment vertical="top" wrapText="1"/>
    </xf>
    <xf numFmtId="0" fontId="14" fillId="5" borderId="40" xfId="0" applyFont="1" applyFill="1" applyBorder="1" applyAlignment="1">
      <alignment vertical="top" wrapText="1"/>
    </xf>
    <xf numFmtId="0" fontId="6" fillId="0" borderId="20" xfId="0" applyFont="1" applyBorder="1" applyAlignment="1">
      <alignment horizontal="right" wrapText="1"/>
    </xf>
    <xf numFmtId="165" fontId="3" fillId="0" borderId="20" xfId="0" applyNumberFormat="1" applyFont="1" applyBorder="1" applyAlignment="1">
      <alignment horizontal="right" vertical="top" wrapText="1"/>
    </xf>
    <xf numFmtId="0" fontId="9" fillId="0" borderId="20" xfId="0" applyFont="1" applyBorder="1" applyAlignment="1">
      <alignment horizontal="right" vertical="top" wrapText="1"/>
    </xf>
    <xf numFmtId="164" fontId="3" fillId="5" borderId="18" xfId="1" applyNumberFormat="1" applyFont="1" applyFill="1" applyBorder="1" applyAlignment="1">
      <alignment horizontal="center" vertical="top" wrapText="1"/>
    </xf>
    <xf numFmtId="0" fontId="6" fillId="0" borderId="37" xfId="0" applyFont="1" applyBorder="1" applyAlignment="1">
      <alignment horizontal="center" wrapText="1"/>
    </xf>
    <xf numFmtId="0" fontId="14" fillId="0" borderId="53" xfId="0" applyFont="1" applyBorder="1" applyAlignment="1">
      <alignment horizontal="left" vertical="top" wrapText="1"/>
    </xf>
    <xf numFmtId="43" fontId="3" fillId="0" borderId="20" xfId="1" applyFont="1" applyBorder="1" applyAlignment="1">
      <alignment horizontal="center" vertical="top" wrapText="1"/>
    </xf>
    <xf numFmtId="0" fontId="3" fillId="0" borderId="19" xfId="0" applyFont="1" applyBorder="1" applyAlignment="1">
      <alignment wrapText="1"/>
    </xf>
    <xf numFmtId="165" fontId="3" fillId="5" borderId="19" xfId="0" applyNumberFormat="1" applyFont="1" applyFill="1" applyBorder="1" applyAlignment="1">
      <alignment horizontal="left" vertical="top" wrapText="1"/>
    </xf>
    <xf numFmtId="0" fontId="3" fillId="0" borderId="21" xfId="0" applyFont="1" applyBorder="1"/>
    <xf numFmtId="0" fontId="3" fillId="0" borderId="18" xfId="0" applyFont="1" applyBorder="1"/>
    <xf numFmtId="0" fontId="6" fillId="0" borderId="30" xfId="0" applyFont="1" applyBorder="1" applyAlignment="1">
      <alignment horizontal="center" wrapText="1"/>
    </xf>
    <xf numFmtId="0" fontId="6" fillId="0" borderId="31" xfId="0" applyFont="1" applyBorder="1" applyAlignment="1">
      <alignment horizontal="center" wrapText="1"/>
    </xf>
    <xf numFmtId="0" fontId="3" fillId="0" borderId="32" xfId="0" applyFont="1" applyBorder="1"/>
    <xf numFmtId="0" fontId="14" fillId="0" borderId="42" xfId="0" applyFont="1" applyBorder="1" applyAlignment="1">
      <alignment horizontal="left" vertical="top" wrapText="1"/>
    </xf>
    <xf numFmtId="0" fontId="14" fillId="0" borderId="43" xfId="0" applyFont="1" applyBorder="1" applyAlignment="1">
      <alignment horizontal="left" vertical="top" wrapText="1"/>
    </xf>
    <xf numFmtId="0" fontId="3" fillId="0" borderId="55" xfId="0" applyFont="1" applyBorder="1"/>
    <xf numFmtId="0" fontId="14" fillId="5" borderId="35" xfId="0" applyFont="1" applyFill="1" applyBorder="1" applyAlignment="1">
      <alignment vertical="top" wrapText="1"/>
    </xf>
    <xf numFmtId="0" fontId="14" fillId="5" borderId="36" xfId="0" applyFont="1" applyFill="1" applyBorder="1" applyAlignment="1">
      <alignment vertical="top" wrapText="1"/>
    </xf>
    <xf numFmtId="0" fontId="3" fillId="5" borderId="16" xfId="0" applyFont="1" applyFill="1" applyBorder="1"/>
    <xf numFmtId="0" fontId="3" fillId="5" borderId="21" xfId="0" applyFont="1" applyFill="1" applyBorder="1"/>
    <xf numFmtId="164" fontId="3" fillId="5" borderId="22" xfId="1" applyNumberFormat="1" applyFont="1" applyFill="1" applyBorder="1" applyAlignment="1">
      <alignment horizontal="left" vertical="top" wrapText="1"/>
    </xf>
    <xf numFmtId="164" fontId="3" fillId="5" borderId="23" xfId="1" applyNumberFormat="1" applyFont="1" applyFill="1" applyBorder="1" applyAlignment="1">
      <alignment horizontal="right" vertical="top" wrapText="1"/>
    </xf>
    <xf numFmtId="164" fontId="4" fillId="5" borderId="23" xfId="1" applyNumberFormat="1" applyFont="1" applyFill="1" applyBorder="1" applyAlignment="1">
      <alignment horizontal="right" vertical="top" wrapText="1"/>
    </xf>
    <xf numFmtId="0" fontId="3" fillId="0" borderId="31" xfId="0" applyFont="1" applyBorder="1" applyAlignment="1">
      <alignment wrapText="1"/>
    </xf>
    <xf numFmtId="0" fontId="3" fillId="0" borderId="43" xfId="0" applyFont="1" applyBorder="1" applyAlignment="1">
      <alignment wrapText="1"/>
    </xf>
    <xf numFmtId="165" fontId="3" fillId="5" borderId="24" xfId="0" applyNumberFormat="1" applyFont="1" applyFill="1" applyBorder="1" applyAlignment="1">
      <alignment horizontal="center" vertical="top" wrapText="1"/>
    </xf>
    <xf numFmtId="0" fontId="3" fillId="4" borderId="11" xfId="0" applyFont="1" applyFill="1" applyBorder="1"/>
    <xf numFmtId="165" fontId="3" fillId="5" borderId="79" xfId="0" applyNumberFormat="1" applyFont="1" applyFill="1" applyBorder="1" applyAlignment="1">
      <alignment horizontal="center" vertical="top" wrapText="1"/>
    </xf>
    <xf numFmtId="165" fontId="3" fillId="5" borderId="78" xfId="0" applyNumberFormat="1" applyFont="1" applyFill="1" applyBorder="1" applyAlignment="1">
      <alignment horizontal="center" vertical="top" wrapText="1"/>
    </xf>
    <xf numFmtId="165" fontId="3" fillId="5" borderId="7" xfId="0" applyNumberFormat="1" applyFont="1" applyFill="1" applyBorder="1" applyAlignment="1">
      <alignment horizontal="center" vertical="top" wrapText="1"/>
    </xf>
    <xf numFmtId="165" fontId="3" fillId="6" borderId="19" xfId="0" applyNumberFormat="1" applyFont="1" applyFill="1" applyBorder="1" applyAlignment="1">
      <alignment horizontal="center" vertical="top" wrapText="1"/>
    </xf>
    <xf numFmtId="164" fontId="13" fillId="4" borderId="11" xfId="0" applyNumberFormat="1" applyFont="1" applyFill="1" applyBorder="1" applyAlignment="1">
      <alignment vertical="top" wrapText="1"/>
    </xf>
    <xf numFmtId="164" fontId="3" fillId="0" borderId="50" xfId="1" applyNumberFormat="1" applyFont="1" applyBorder="1" applyAlignment="1">
      <alignment horizontal="right" vertical="top" wrapText="1"/>
    </xf>
    <xf numFmtId="164" fontId="4" fillId="0" borderId="51" xfId="1" applyNumberFormat="1" applyFont="1" applyBorder="1" applyAlignment="1">
      <alignment horizontal="center" vertical="top" wrapText="1"/>
    </xf>
    <xf numFmtId="164" fontId="4" fillId="0" borderId="53" xfId="1" applyNumberFormat="1" applyFont="1" applyBorder="1" applyAlignment="1">
      <alignment horizontal="center" vertical="top" wrapText="1"/>
    </xf>
    <xf numFmtId="0" fontId="3" fillId="0" borderId="51" xfId="0" applyFont="1" applyBorder="1" applyAlignment="1">
      <alignment wrapText="1"/>
    </xf>
    <xf numFmtId="164" fontId="4" fillId="6" borderId="18" xfId="1" applyNumberFormat="1" applyFont="1" applyFill="1" applyBorder="1" applyAlignment="1">
      <alignment horizontal="right" vertical="top" wrapText="1"/>
    </xf>
    <xf numFmtId="164" fontId="9" fillId="0" borderId="20" xfId="0" applyNumberFormat="1" applyFont="1" applyBorder="1" applyAlignment="1">
      <alignment horizontal="left" vertical="top" wrapText="1"/>
    </xf>
    <xf numFmtId="0" fontId="13" fillId="5" borderId="70" xfId="0" applyFont="1" applyFill="1" applyBorder="1" applyAlignment="1">
      <alignment vertical="top" wrapText="1"/>
    </xf>
    <xf numFmtId="0" fontId="20" fillId="0" borderId="0" xfId="0" applyFont="1"/>
    <xf numFmtId="0" fontId="21" fillId="0" borderId="0" xfId="0" applyFont="1"/>
    <xf numFmtId="0" fontId="22" fillId="0" borderId="0" xfId="0" applyFont="1"/>
    <xf numFmtId="0" fontId="23" fillId="0" borderId="0" xfId="0" applyFont="1" applyAlignment="1">
      <alignment horizontal="justify" vertical="top" wrapText="1"/>
    </xf>
    <xf numFmtId="0" fontId="23" fillId="0" borderId="0" xfId="0" applyFont="1" applyAlignment="1">
      <alignment horizontal="center" vertical="top" wrapText="1"/>
    </xf>
    <xf numFmtId="0" fontId="23" fillId="0" borderId="0" xfId="0" applyFont="1" applyAlignment="1">
      <alignment horizontal="right" vertical="top" wrapText="1"/>
    </xf>
    <xf numFmtId="164" fontId="23" fillId="0" borderId="0" xfId="1" applyNumberFormat="1" applyFont="1" applyAlignment="1">
      <alignment horizontal="right" vertical="top" wrapText="1"/>
    </xf>
    <xf numFmtId="0" fontId="20" fillId="0" borderId="0" xfId="0" applyFont="1" applyAlignment="1">
      <alignment horizontal="justify" vertical="top" wrapText="1"/>
    </xf>
    <xf numFmtId="164" fontId="23" fillId="0" borderId="11" xfId="1" applyNumberFormat="1" applyFont="1" applyBorder="1" applyAlignment="1">
      <alignment horizontal="right" vertical="top" wrapText="1"/>
    </xf>
    <xf numFmtId="0" fontId="22" fillId="0" borderId="0" xfId="0" applyFont="1" applyAlignment="1">
      <alignment horizontal="center"/>
    </xf>
    <xf numFmtId="164" fontId="20" fillId="0" borderId="0" xfId="1" applyNumberFormat="1" applyFont="1" applyAlignment="1">
      <alignment horizontal="right" vertical="top" wrapText="1"/>
    </xf>
    <xf numFmtId="164" fontId="23" fillId="0" borderId="47" xfId="1" applyNumberFormat="1" applyFont="1" applyBorder="1" applyAlignment="1">
      <alignment horizontal="right" vertical="top" wrapText="1"/>
    </xf>
    <xf numFmtId="0" fontId="21" fillId="0" borderId="0" xfId="0" applyFont="1" applyAlignment="1">
      <alignment horizontal="center"/>
    </xf>
    <xf numFmtId="0" fontId="23" fillId="0" borderId="0" xfId="0" applyFont="1" applyAlignment="1">
      <alignment vertical="top" wrapText="1"/>
    </xf>
    <xf numFmtId="0" fontId="20" fillId="0" borderId="0" xfId="0" applyFont="1" applyAlignment="1">
      <alignment vertical="top" wrapText="1"/>
    </xf>
    <xf numFmtId="164" fontId="20" fillId="0" borderId="11" xfId="1" applyNumberFormat="1" applyFont="1" applyBorder="1" applyAlignment="1">
      <alignment horizontal="right" vertical="top" wrapText="1"/>
    </xf>
    <xf numFmtId="164" fontId="23" fillId="2" borderId="0" xfId="1" applyNumberFormat="1" applyFont="1" applyFill="1" applyAlignment="1">
      <alignment horizontal="right" vertical="top" wrapText="1"/>
    </xf>
    <xf numFmtId="0" fontId="20" fillId="0" borderId="0" xfId="0" applyFont="1" applyAlignment="1">
      <alignment horizontal="right" vertical="top" wrapText="1"/>
    </xf>
    <xf numFmtId="164" fontId="20" fillId="0" borderId="0" xfId="1" applyNumberFormat="1" applyFont="1" applyBorder="1" applyAlignment="1">
      <alignment horizontal="right" vertical="top" wrapText="1"/>
    </xf>
    <xf numFmtId="0" fontId="23" fillId="0" borderId="0" xfId="0" applyFont="1"/>
    <xf numFmtId="164" fontId="23" fillId="0" borderId="15" xfId="1" applyNumberFormat="1" applyFont="1" applyBorder="1" applyAlignment="1">
      <alignment horizontal="right" vertical="top" wrapText="1"/>
    </xf>
    <xf numFmtId="164" fontId="23" fillId="0" borderId="0" xfId="1" applyNumberFormat="1" applyFont="1" applyAlignment="1">
      <alignment horizontal="center" vertical="top" wrapText="1"/>
    </xf>
    <xf numFmtId="164" fontId="23" fillId="0" borderId="44" xfId="1" applyNumberFormat="1" applyFont="1" applyBorder="1" applyAlignment="1">
      <alignment horizontal="justify" vertical="top" wrapText="1"/>
    </xf>
    <xf numFmtId="164" fontId="23" fillId="0" borderId="49" xfId="1" applyNumberFormat="1" applyFont="1" applyBorder="1" applyAlignment="1">
      <alignment horizontal="justify" vertical="top" wrapText="1"/>
    </xf>
    <xf numFmtId="0" fontId="23" fillId="0" borderId="0" xfId="0" applyFont="1" applyAlignment="1">
      <alignment horizontal="center"/>
    </xf>
    <xf numFmtId="0" fontId="24" fillId="0" borderId="0" xfId="0" applyFont="1" applyAlignment="1">
      <alignment horizontal="justify" vertical="top" wrapText="1"/>
    </xf>
    <xf numFmtId="43" fontId="20" fillId="0" borderId="15" xfId="1" applyFont="1" applyBorder="1" applyAlignment="1">
      <alignment horizontal="right" vertical="top" wrapText="1"/>
    </xf>
    <xf numFmtId="0" fontId="20" fillId="0" borderId="11" xfId="0" applyFont="1" applyBorder="1" applyAlignment="1">
      <alignment horizontal="right" vertical="top" wrapText="1"/>
    </xf>
    <xf numFmtId="43" fontId="20" fillId="0" borderId="0" xfId="1" applyFont="1" applyBorder="1" applyAlignment="1">
      <alignment horizontal="right" vertical="top" wrapText="1"/>
    </xf>
    <xf numFmtId="164" fontId="20" fillId="0" borderId="0" xfId="0" applyNumberFormat="1" applyFont="1" applyAlignment="1">
      <alignment horizontal="right" vertical="top" wrapText="1"/>
    </xf>
    <xf numFmtId="164" fontId="20" fillId="0" borderId="12" xfId="0" applyNumberFormat="1" applyFont="1" applyBorder="1" applyAlignment="1">
      <alignment horizontal="right" vertical="top" wrapText="1"/>
    </xf>
    <xf numFmtId="0" fontId="22" fillId="0" borderId="11" xfId="0" applyFont="1" applyBorder="1"/>
    <xf numFmtId="164" fontId="22" fillId="0" borderId="0" xfId="0" applyNumberFormat="1" applyFont="1"/>
    <xf numFmtId="0" fontId="25" fillId="0" borderId="0" xfId="0" applyFont="1" applyAlignment="1">
      <alignment vertical="top" wrapText="1"/>
    </xf>
    <xf numFmtId="164" fontId="22" fillId="0" borderId="11" xfId="0" applyNumberFormat="1" applyFont="1" applyBorder="1"/>
    <xf numFmtId="0" fontId="23" fillId="0" borderId="0" xfId="0" applyFont="1" applyAlignment="1">
      <alignment horizontal="justify"/>
    </xf>
    <xf numFmtId="0" fontId="26" fillId="0" borderId="0" xfId="0" applyFont="1" applyAlignment="1">
      <alignment horizontal="justify" vertical="center"/>
    </xf>
    <xf numFmtId="0" fontId="14" fillId="0" borderId="23" xfId="0" applyFont="1" applyBorder="1" applyAlignment="1">
      <alignment horizontal="center" vertical="top" wrapText="1"/>
    </xf>
    <xf numFmtId="0" fontId="11" fillId="0" borderId="0" xfId="0" applyFont="1" applyAlignment="1">
      <alignment vertical="center" wrapText="1"/>
    </xf>
    <xf numFmtId="0" fontId="6" fillId="0" borderId="70" xfId="0" applyFont="1" applyBorder="1" applyAlignment="1">
      <alignment horizontal="center" wrapText="1"/>
    </xf>
    <xf numFmtId="164" fontId="4" fillId="0" borderId="70" xfId="1" applyNumberFormat="1" applyFont="1" applyBorder="1" applyAlignment="1">
      <alignment horizontal="left" vertical="top" wrapText="1"/>
    </xf>
    <xf numFmtId="0" fontId="14" fillId="5" borderId="0" xfId="0" applyFont="1" applyFill="1" applyAlignment="1">
      <alignment vertical="top" wrapText="1"/>
    </xf>
    <xf numFmtId="164" fontId="4" fillId="0" borderId="81" xfId="1" applyNumberFormat="1" applyFont="1" applyBorder="1" applyAlignment="1">
      <alignment horizontal="right" vertical="top" wrapText="1"/>
    </xf>
    <xf numFmtId="164" fontId="4" fillId="5" borderId="15" xfId="1" applyNumberFormat="1" applyFont="1" applyFill="1" applyBorder="1" applyAlignment="1">
      <alignment horizontal="left" vertical="top" wrapText="1"/>
    </xf>
    <xf numFmtId="0" fontId="5" fillId="4" borderId="15" xfId="0" applyFont="1" applyFill="1" applyBorder="1" applyAlignment="1">
      <alignment horizontal="right"/>
    </xf>
    <xf numFmtId="0" fontId="13" fillId="4" borderId="15" xfId="0" applyFont="1" applyFill="1" applyBorder="1" applyAlignment="1">
      <alignment horizontal="left"/>
    </xf>
    <xf numFmtId="0" fontId="6" fillId="0" borderId="21" xfId="0" applyFont="1" applyBorder="1" applyAlignment="1">
      <alignment horizontal="center" vertical="top" wrapText="1"/>
    </xf>
    <xf numFmtId="164" fontId="23" fillId="0" borderId="0" xfId="1" applyNumberFormat="1" applyFont="1" applyBorder="1" applyAlignment="1">
      <alignment horizontal="center" vertical="top" wrapText="1"/>
    </xf>
    <xf numFmtId="164" fontId="20" fillId="0" borderId="0" xfId="1" applyNumberFormat="1" applyFont="1" applyAlignment="1">
      <alignment horizontal="center" vertical="top" wrapText="1"/>
    </xf>
    <xf numFmtId="164" fontId="23" fillId="0" borderId="47" xfId="1" applyNumberFormat="1" applyFont="1" applyBorder="1" applyAlignment="1">
      <alignment horizontal="center" vertical="top" wrapText="1"/>
    </xf>
    <xf numFmtId="164" fontId="20" fillId="0" borderId="11" xfId="1" applyNumberFormat="1" applyFont="1" applyBorder="1" applyAlignment="1">
      <alignment horizontal="center" vertical="top" wrapText="1"/>
    </xf>
    <xf numFmtId="164" fontId="23" fillId="2" borderId="0" xfId="1" applyNumberFormat="1" applyFont="1" applyFill="1" applyAlignment="1">
      <alignment horizontal="center" vertical="top" wrapText="1"/>
    </xf>
    <xf numFmtId="164" fontId="22" fillId="0" borderId="0" xfId="1" applyNumberFormat="1" applyFont="1" applyAlignment="1">
      <alignment horizontal="center"/>
    </xf>
    <xf numFmtId="0" fontId="20" fillId="0" borderId="0" xfId="0" applyFont="1" applyAlignment="1">
      <alignment horizontal="center" vertical="top" wrapText="1"/>
    </xf>
    <xf numFmtId="164" fontId="20" fillId="0" borderId="48" xfId="1" applyNumberFormat="1" applyFont="1" applyBorder="1" applyAlignment="1">
      <alignment horizontal="center" vertical="top" wrapText="1"/>
    </xf>
    <xf numFmtId="164" fontId="20" fillId="0" borderId="0" xfId="1" applyNumberFormat="1" applyFont="1" applyBorder="1" applyAlignment="1">
      <alignment horizontal="center" vertical="top" wrapText="1"/>
    </xf>
    <xf numFmtId="0" fontId="19" fillId="0" borderId="0" xfId="0" applyFont="1" applyAlignment="1">
      <alignment horizontal="justify" vertical="top" wrapText="1"/>
    </xf>
    <xf numFmtId="0" fontId="12" fillId="0" borderId="0" xfId="0" applyFont="1"/>
    <xf numFmtId="164" fontId="23" fillId="0" borderId="11" xfId="1" applyNumberFormat="1" applyFont="1" applyFill="1" applyBorder="1" applyAlignment="1">
      <alignment horizontal="center" vertical="top" wrapText="1"/>
    </xf>
    <xf numFmtId="164" fontId="23" fillId="0" borderId="0" xfId="1" applyNumberFormat="1" applyFont="1" applyFill="1" applyBorder="1" applyAlignment="1">
      <alignment horizontal="center" vertical="top" wrapText="1"/>
    </xf>
    <xf numFmtId="164" fontId="23" fillId="0" borderId="0" xfId="1" applyNumberFormat="1" applyFont="1" applyFill="1" applyAlignment="1">
      <alignment horizontal="center" vertical="top" wrapText="1"/>
    </xf>
    <xf numFmtId="0" fontId="6" fillId="0" borderId="72" xfId="0" applyFont="1" applyBorder="1" applyAlignment="1">
      <alignment horizontal="center" vertical="top" wrapText="1"/>
    </xf>
    <xf numFmtId="0" fontId="6" fillId="0" borderId="78" xfId="0" applyFont="1" applyBorder="1" applyAlignment="1">
      <alignment horizontal="center" vertical="top" wrapText="1"/>
    </xf>
    <xf numFmtId="0" fontId="3" fillId="5" borderId="53" xfId="0" applyFont="1" applyFill="1" applyBorder="1"/>
    <xf numFmtId="164" fontId="3" fillId="0" borderId="33" xfId="1" applyNumberFormat="1" applyFont="1" applyBorder="1" applyAlignment="1">
      <alignment horizontal="center"/>
    </xf>
    <xf numFmtId="164" fontId="3" fillId="5" borderId="65" xfId="1" applyNumberFormat="1" applyFont="1" applyFill="1" applyBorder="1" applyAlignment="1">
      <alignment horizontal="center"/>
    </xf>
    <xf numFmtId="164" fontId="3" fillId="5" borderId="54" xfId="1" applyNumberFormat="1" applyFont="1" applyFill="1" applyBorder="1" applyAlignment="1">
      <alignment horizontal="center"/>
    </xf>
    <xf numFmtId="164" fontId="4" fillId="5" borderId="24" xfId="1" applyNumberFormat="1" applyFont="1" applyFill="1" applyBorder="1"/>
    <xf numFmtId="0" fontId="5" fillId="0" borderId="0" xfId="0" applyFont="1"/>
    <xf numFmtId="0" fontId="13" fillId="0" borderId="23" xfId="0" applyFont="1" applyBorder="1" applyAlignment="1">
      <alignment horizontal="center" vertical="top" wrapText="1"/>
    </xf>
    <xf numFmtId="164" fontId="5" fillId="0" borderId="19" xfId="1" applyNumberFormat="1" applyFont="1" applyBorder="1" applyAlignment="1">
      <alignment horizontal="right" vertical="top" wrapText="1"/>
    </xf>
    <xf numFmtId="164" fontId="13" fillId="0" borderId="36" xfId="1" applyNumberFormat="1" applyFont="1" applyBorder="1" applyAlignment="1">
      <alignment vertical="top" wrapText="1"/>
    </xf>
    <xf numFmtId="164" fontId="13" fillId="5" borderId="51" xfId="1" applyNumberFormat="1" applyFont="1" applyFill="1" applyBorder="1" applyAlignment="1">
      <alignment vertical="top" wrapText="1"/>
    </xf>
    <xf numFmtId="164" fontId="5" fillId="0" borderId="31" xfId="1" applyNumberFormat="1" applyFont="1" applyBorder="1" applyAlignment="1">
      <alignment horizontal="right" vertical="top" wrapText="1"/>
    </xf>
    <xf numFmtId="164" fontId="13" fillId="5" borderId="36" xfId="1" applyNumberFormat="1" applyFont="1" applyFill="1" applyBorder="1" applyAlignment="1">
      <alignment vertical="top" wrapText="1"/>
    </xf>
    <xf numFmtId="0" fontId="30" fillId="0" borderId="0" xfId="0" applyFont="1" applyAlignment="1">
      <alignment horizontal="left" vertical="top" wrapText="1"/>
    </xf>
    <xf numFmtId="0" fontId="9" fillId="0" borderId="0" xfId="0" applyFont="1"/>
    <xf numFmtId="0" fontId="14" fillId="5" borderId="70" xfId="0" applyFont="1" applyFill="1" applyBorder="1" applyAlignment="1">
      <alignment vertical="top" wrapText="1"/>
    </xf>
    <xf numFmtId="164" fontId="9" fillId="0" borderId="27" xfId="1" applyNumberFormat="1" applyFont="1" applyBorder="1" applyAlignment="1">
      <alignment horizontal="right" vertical="top" wrapText="1"/>
    </xf>
    <xf numFmtId="164" fontId="14" fillId="0" borderId="15" xfId="1" applyNumberFormat="1" applyFont="1" applyBorder="1" applyAlignment="1">
      <alignment vertical="top" wrapText="1"/>
    </xf>
    <xf numFmtId="164" fontId="14" fillId="5" borderId="70" xfId="1" applyNumberFormat="1" applyFont="1" applyFill="1" applyBorder="1" applyAlignment="1">
      <alignment vertical="top" wrapText="1"/>
    </xf>
    <xf numFmtId="164" fontId="9" fillId="0" borderId="81" xfId="1" applyNumberFormat="1" applyFont="1" applyBorder="1" applyAlignment="1">
      <alignment horizontal="right" vertical="top" wrapText="1"/>
    </xf>
    <xf numFmtId="164" fontId="14" fillId="5" borderId="15" xfId="1" applyNumberFormat="1" applyFont="1" applyFill="1" applyBorder="1" applyAlignment="1">
      <alignment vertical="top" wrapText="1"/>
    </xf>
    <xf numFmtId="0" fontId="31" fillId="0" borderId="0" xfId="0" applyFont="1" applyAlignment="1">
      <alignment horizontal="left" vertical="top" wrapText="1"/>
    </xf>
    <xf numFmtId="0" fontId="32" fillId="0" borderId="0" xfId="0" applyFont="1" applyAlignment="1">
      <alignment vertical="center" wrapText="1"/>
    </xf>
    <xf numFmtId="0" fontId="33" fillId="0" borderId="0" xfId="0" applyFont="1"/>
    <xf numFmtId="164" fontId="20" fillId="0" borderId="81" xfId="1" applyNumberFormat="1" applyFont="1" applyBorder="1" applyAlignment="1">
      <alignment horizontal="center" vertical="top" wrapText="1"/>
    </xf>
    <xf numFmtId="0" fontId="33" fillId="0" borderId="0" xfId="0" applyFont="1" applyAlignment="1">
      <alignment vertical="center" wrapText="1"/>
    </xf>
    <xf numFmtId="0" fontId="35" fillId="0" borderId="0" xfId="4" applyFont="1"/>
    <xf numFmtId="0" fontId="36" fillId="0" borderId="0" xfId="0" applyFont="1"/>
    <xf numFmtId="0" fontId="37" fillId="0" borderId="0" xfId="0" applyFont="1"/>
    <xf numFmtId="0" fontId="35" fillId="0" borderId="8" xfId="4" applyFont="1" applyBorder="1"/>
    <xf numFmtId="0" fontId="34" fillId="0" borderId="44" xfId="2" applyFont="1" applyBorder="1"/>
    <xf numFmtId="0" fontId="38" fillId="0" borderId="3" xfId="4" applyFont="1" applyBorder="1" applyAlignment="1">
      <alignment horizontal="center"/>
    </xf>
    <xf numFmtId="0" fontId="35" fillId="0" borderId="5" xfId="4" applyFont="1" applyBorder="1"/>
    <xf numFmtId="0" fontId="35" fillId="0" borderId="4" xfId="4" applyFont="1" applyBorder="1"/>
    <xf numFmtId="0" fontId="38" fillId="0" borderId="1" xfId="4" applyFont="1" applyBorder="1" applyAlignment="1">
      <alignment horizontal="center"/>
    </xf>
    <xf numFmtId="0" fontId="38" fillId="0" borderId="6" xfId="4" applyFont="1" applyBorder="1" applyAlignment="1">
      <alignment horizontal="center"/>
    </xf>
    <xf numFmtId="0" fontId="38" fillId="0" borderId="5" xfId="4" applyFont="1" applyBorder="1" applyAlignment="1">
      <alignment horizontal="justify" vertical="top" wrapText="1"/>
    </xf>
    <xf numFmtId="0" fontId="38" fillId="0" borderId="4" xfId="4" applyFont="1" applyBorder="1" applyAlignment="1">
      <alignment horizontal="justify" vertical="top" wrapText="1"/>
    </xf>
    <xf numFmtId="0" fontId="38" fillId="0" borderId="1" xfId="4" applyFont="1" applyBorder="1" applyAlignment="1">
      <alignment horizontal="justify" vertical="top" wrapText="1"/>
    </xf>
    <xf numFmtId="43" fontId="35" fillId="0" borderId="2" xfId="5" applyFont="1" applyBorder="1"/>
    <xf numFmtId="0" fontId="35" fillId="0" borderId="4" xfId="4" applyFont="1" applyBorder="1" applyAlignment="1">
      <alignment horizontal="justify" vertical="top" wrapText="1"/>
    </xf>
    <xf numFmtId="43" fontId="35" fillId="0" borderId="1" xfId="5" applyFont="1" applyBorder="1" applyAlignment="1">
      <alignment horizontal="right" vertical="top" wrapText="1"/>
    </xf>
    <xf numFmtId="43" fontId="35" fillId="0" borderId="82" xfId="5" applyFont="1" applyBorder="1" applyAlignment="1">
      <alignment horizontal="right" vertical="top" wrapText="1"/>
    </xf>
    <xf numFmtId="0" fontId="35" fillId="0" borderId="0" xfId="4" applyFont="1" applyAlignment="1">
      <alignment horizontal="justify" vertical="top" wrapText="1"/>
    </xf>
    <xf numFmtId="0" fontId="38" fillId="0" borderId="2" xfId="4" applyFont="1" applyBorder="1" applyAlignment="1">
      <alignment horizontal="right" vertical="top" wrapText="1"/>
    </xf>
    <xf numFmtId="43" fontId="35" fillId="0" borderId="9" xfId="5" applyFont="1" applyBorder="1" applyAlignment="1">
      <alignment horizontal="right" vertical="top" wrapText="1"/>
    </xf>
    <xf numFmtId="43" fontId="35" fillId="0" borderId="7" xfId="5" applyFont="1" applyBorder="1"/>
    <xf numFmtId="0" fontId="38" fillId="0" borderId="10" xfId="4" applyFont="1" applyBorder="1" applyAlignment="1">
      <alignment horizontal="justify" vertical="top" wrapText="1"/>
    </xf>
    <xf numFmtId="0" fontId="38" fillId="0" borderId="11" xfId="2" applyFont="1" applyBorder="1"/>
    <xf numFmtId="166" fontId="38" fillId="0" borderId="9" xfId="5" applyNumberFormat="1" applyFont="1" applyBorder="1" applyAlignment="1">
      <alignment horizontal="right" vertical="top" wrapText="1"/>
    </xf>
    <xf numFmtId="43" fontId="38" fillId="0" borderId="7" xfId="5" applyFont="1" applyBorder="1" applyAlignment="1">
      <alignment horizontal="right" vertical="top" wrapText="1"/>
    </xf>
    <xf numFmtId="0" fontId="38" fillId="7" borderId="0" xfId="4" applyFont="1" applyFill="1" applyAlignment="1">
      <alignment horizontal="justify" vertical="top" wrapText="1"/>
    </xf>
    <xf numFmtId="0" fontId="38" fillId="7" borderId="0" xfId="2" applyFont="1" applyFill="1"/>
    <xf numFmtId="0" fontId="38" fillId="0" borderId="0" xfId="2" applyFont="1"/>
    <xf numFmtId="0" fontId="38" fillId="0" borderId="0" xfId="4" applyFont="1" applyAlignment="1">
      <alignment horizontal="justify" vertical="top" wrapText="1"/>
    </xf>
    <xf numFmtId="166" fontId="38" fillId="0" borderId="0" xfId="5" applyNumberFormat="1" applyFont="1" applyBorder="1" applyAlignment="1">
      <alignment horizontal="right" vertical="top" wrapText="1"/>
    </xf>
    <xf numFmtId="43" fontId="38" fillId="0" borderId="0" xfId="5" applyFont="1" applyBorder="1" applyAlignment="1">
      <alignment horizontal="right" vertical="top" wrapText="1"/>
    </xf>
    <xf numFmtId="0" fontId="38" fillId="0" borderId="0" xfId="4" applyFont="1" applyAlignment="1">
      <alignment horizontal="center"/>
    </xf>
    <xf numFmtId="0" fontId="38" fillId="0" borderId="0" xfId="4" applyFont="1"/>
    <xf numFmtId="0" fontId="38" fillId="0" borderId="0" xfId="4" applyFont="1" applyAlignment="1">
      <alignment horizontal="right" vertical="top" wrapText="1"/>
    </xf>
    <xf numFmtId="0" fontId="35" fillId="0" borderId="0" xfId="4" applyFont="1" applyAlignment="1">
      <alignment vertical="top" wrapText="1"/>
    </xf>
    <xf numFmtId="0" fontId="12" fillId="0" borderId="0" xfId="4" applyFont="1" applyAlignment="1">
      <alignment vertical="top" wrapText="1"/>
    </xf>
    <xf numFmtId="0" fontId="19" fillId="0" borderId="0" xfId="4" applyFont="1" applyAlignment="1">
      <alignment vertical="top" wrapText="1"/>
    </xf>
    <xf numFmtId="0" fontId="38" fillId="0" borderId="0" xfId="4" applyFont="1" applyAlignment="1">
      <alignment vertical="top" wrapText="1"/>
    </xf>
    <xf numFmtId="0" fontId="38" fillId="0" borderId="17" xfId="4" applyFont="1" applyBorder="1" applyAlignment="1">
      <alignment horizont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2" xfId="0" applyFont="1" applyBorder="1" applyAlignment="1">
      <alignment horizontal="center" vertical="center" wrapText="1"/>
    </xf>
    <xf numFmtId="0" fontId="38" fillId="0" borderId="2" xfId="4" applyFont="1" applyBorder="1" applyAlignment="1">
      <alignment horizontal="center"/>
    </xf>
    <xf numFmtId="0" fontId="38" fillId="0" borderId="7" xfId="4" applyFont="1" applyBorder="1" applyAlignment="1">
      <alignment horizontal="center" vertical="top" wrapText="1"/>
    </xf>
    <xf numFmtId="0" fontId="38" fillId="0" borderId="9" xfId="4" applyFont="1" applyBorder="1" applyAlignment="1">
      <alignment horizontal="center" vertical="top" wrapText="1"/>
    </xf>
    <xf numFmtId="0" fontId="12" fillId="0" borderId="0" xfId="4" applyFont="1"/>
    <xf numFmtId="0" fontId="19" fillId="0" borderId="0" xfId="0" applyFont="1" applyAlignment="1">
      <alignment vertical="top" wrapText="1"/>
    </xf>
    <xf numFmtId="0" fontId="39" fillId="0" borderId="0" xfId="0" applyFont="1" applyAlignment="1">
      <alignment horizontal="center"/>
    </xf>
    <xf numFmtId="164" fontId="19" fillId="0" borderId="0" xfId="1" applyNumberFormat="1" applyFont="1" applyBorder="1" applyAlignment="1">
      <alignment horizontal="center" vertical="top" wrapText="1"/>
    </xf>
    <xf numFmtId="0" fontId="28" fillId="0" borderId="0" xfId="0" applyFont="1" applyAlignment="1">
      <alignment vertical="top" wrapText="1"/>
    </xf>
    <xf numFmtId="164" fontId="19" fillId="0" borderId="48" xfId="1" applyNumberFormat="1" applyFont="1" applyBorder="1" applyAlignment="1">
      <alignment horizontal="center" vertical="top" wrapText="1"/>
    </xf>
    <xf numFmtId="164" fontId="23" fillId="0" borderId="0" xfId="1" applyNumberFormat="1" applyFont="1" applyBorder="1" applyAlignment="1">
      <alignment horizontal="right" vertical="top" wrapText="1"/>
    </xf>
    <xf numFmtId="164" fontId="23" fillId="0" borderId="49" xfId="1" applyNumberFormat="1" applyFont="1" applyFill="1" applyBorder="1" applyAlignment="1">
      <alignment horizontal="justify" vertical="top" wrapText="1"/>
    </xf>
    <xf numFmtId="164" fontId="23" fillId="0" borderId="0" xfId="1" applyNumberFormat="1" applyFont="1" applyFill="1" applyBorder="1" applyAlignment="1">
      <alignment horizontal="right" vertical="top" wrapText="1"/>
    </xf>
    <xf numFmtId="164" fontId="4" fillId="5" borderId="19" xfId="1" applyNumberFormat="1" applyFont="1" applyFill="1" applyBorder="1" applyAlignment="1">
      <alignment horizontal="left" vertical="top" wrapText="1"/>
    </xf>
    <xf numFmtId="164" fontId="4" fillId="5" borderId="19" xfId="1" applyNumberFormat="1" applyFont="1" applyFill="1" applyBorder="1" applyAlignment="1">
      <alignment horizontal="right" vertical="top" wrapText="1"/>
    </xf>
    <xf numFmtId="14" fontId="7" fillId="0" borderId="19" xfId="0" applyNumberFormat="1" applyFont="1" applyBorder="1" applyAlignment="1">
      <alignment horizontal="right" vertical="top" wrapText="1"/>
    </xf>
    <xf numFmtId="14" fontId="7" fillId="0" borderId="19" xfId="0" applyNumberFormat="1" applyFont="1" applyBorder="1" applyAlignment="1">
      <alignment horizontal="left" vertical="top" wrapText="1"/>
    </xf>
    <xf numFmtId="0" fontId="23" fillId="0" borderId="0" xfId="0" applyFont="1" applyAlignment="1">
      <alignment vertical="top" wrapText="1"/>
    </xf>
    <xf numFmtId="164" fontId="6" fillId="5" borderId="69" xfId="1" applyNumberFormat="1" applyFont="1" applyFill="1" applyBorder="1" applyAlignment="1">
      <alignment horizontal="left" vertical="top" wrapText="1"/>
    </xf>
    <xf numFmtId="164" fontId="6" fillId="5" borderId="70" xfId="1" applyNumberFormat="1" applyFont="1" applyFill="1" applyBorder="1" applyAlignment="1">
      <alignment horizontal="left" vertical="top" wrapText="1"/>
    </xf>
    <xf numFmtId="0" fontId="6" fillId="5" borderId="69" xfId="0" applyFont="1" applyFill="1" applyBorder="1" applyAlignment="1">
      <alignment horizontal="left" vertical="top" wrapText="1"/>
    </xf>
    <xf numFmtId="0" fontId="6" fillId="5" borderId="70" xfId="0" applyFont="1" applyFill="1" applyBorder="1" applyAlignment="1">
      <alignment horizontal="left" vertical="top" wrapText="1"/>
    </xf>
    <xf numFmtId="0" fontId="6" fillId="0" borderId="20" xfId="0" applyFont="1" applyBorder="1" applyAlignment="1">
      <alignment horizontal="center" vertical="top" wrapText="1"/>
    </xf>
    <xf numFmtId="0" fontId="6" fillId="0" borderId="27" xfId="0" applyFont="1" applyBorder="1" applyAlignment="1">
      <alignment horizontal="center" vertical="top" wrapText="1"/>
    </xf>
    <xf numFmtId="0" fontId="6" fillId="0" borderId="18" xfId="0" applyFont="1" applyBorder="1" applyAlignment="1">
      <alignment horizontal="center" vertical="top" wrapText="1"/>
    </xf>
    <xf numFmtId="0" fontId="6" fillId="0" borderId="21" xfId="0" applyFont="1" applyBorder="1" applyAlignment="1">
      <alignment horizontal="center" vertical="top" wrapText="1"/>
    </xf>
    <xf numFmtId="0" fontId="8" fillId="0" borderId="0" xfId="0" applyFont="1" applyAlignment="1">
      <alignment horizontal="justify" vertical="top" wrapText="1"/>
    </xf>
    <xf numFmtId="0" fontId="8" fillId="0" borderId="0" xfId="0" applyFont="1" applyAlignment="1">
      <alignment horizontal="left" vertical="top" wrapText="1"/>
    </xf>
    <xf numFmtId="0" fontId="14" fillId="0" borderId="31" xfId="0" applyFont="1" applyBorder="1" applyAlignment="1">
      <alignment horizontal="center" vertical="top" wrapText="1"/>
    </xf>
    <xf numFmtId="0" fontId="14" fillId="0" borderId="43" xfId="0" applyFont="1" applyBorder="1" applyAlignment="1">
      <alignment horizontal="center" vertical="top" wrapText="1"/>
    </xf>
    <xf numFmtId="0" fontId="29" fillId="0" borderId="50" xfId="0" applyFont="1" applyBorder="1" applyAlignment="1">
      <alignment horizontal="center" wrapText="1"/>
    </xf>
    <xf numFmtId="0" fontId="29" fillId="0" borderId="51" xfId="0" applyFont="1" applyBorder="1" applyAlignment="1">
      <alignment horizontal="center" wrapText="1"/>
    </xf>
    <xf numFmtId="0" fontId="29" fillId="0" borderId="52" xfId="0" applyFont="1" applyBorder="1" applyAlignment="1">
      <alignment horizontal="center" wrapText="1"/>
    </xf>
    <xf numFmtId="0" fontId="6" fillId="0" borderId="19" xfId="0" applyFont="1" applyBorder="1" applyAlignment="1">
      <alignment horizontal="center" vertical="top" wrapText="1"/>
    </xf>
    <xf numFmtId="0" fontId="29" fillId="0" borderId="69" xfId="0" applyFont="1" applyBorder="1" applyAlignment="1">
      <alignment horizontal="left" wrapText="1"/>
    </xf>
    <xf numFmtId="0" fontId="29" fillId="0" borderId="70" xfId="0" applyFont="1" applyBorder="1" applyAlignment="1">
      <alignment horizontal="left" wrapText="1"/>
    </xf>
    <xf numFmtId="0" fontId="29" fillId="0" borderId="71" xfId="0" applyFont="1" applyBorder="1" applyAlignment="1">
      <alignment horizontal="left" wrapText="1"/>
    </xf>
    <xf numFmtId="0" fontId="29" fillId="0" borderId="53" xfId="0" applyFont="1" applyBorder="1" applyAlignment="1">
      <alignment horizontal="center" wrapText="1"/>
    </xf>
    <xf numFmtId="0" fontId="29" fillId="0" borderId="70" xfId="0" applyFont="1" applyBorder="1" applyAlignment="1">
      <alignment horizontal="center" wrapText="1"/>
    </xf>
    <xf numFmtId="0" fontId="6" fillId="0" borderId="31" xfId="0" applyFont="1" applyBorder="1" applyAlignment="1">
      <alignment horizontal="center" vertical="top" wrapText="1"/>
    </xf>
    <xf numFmtId="0" fontId="6" fillId="0" borderId="43" xfId="0" applyFont="1" applyBorder="1" applyAlignment="1">
      <alignment horizontal="center" vertical="top" wrapText="1"/>
    </xf>
    <xf numFmtId="0" fontId="13" fillId="0" borderId="31" xfId="0" applyFont="1" applyBorder="1" applyAlignment="1">
      <alignment horizontal="center" vertical="top" wrapText="1"/>
    </xf>
    <xf numFmtId="0" fontId="13" fillId="0" borderId="43" xfId="0" applyFont="1" applyBorder="1" applyAlignment="1">
      <alignment horizontal="center" vertical="top" wrapText="1"/>
    </xf>
    <xf numFmtId="0" fontId="15" fillId="0" borderId="8" xfId="0" applyFont="1" applyBorder="1" applyAlignment="1">
      <alignment horizontal="center" wrapText="1"/>
    </xf>
    <xf numFmtId="0" fontId="15" fillId="0" borderId="44" xfId="0" applyFont="1" applyBorder="1" applyAlignment="1">
      <alignment horizontal="center" wrapText="1"/>
    </xf>
    <xf numFmtId="0" fontId="6" fillId="5" borderId="45" xfId="0" applyFont="1" applyFill="1" applyBorder="1" applyAlignment="1">
      <alignment horizontal="left" vertical="top" wrapText="1"/>
    </xf>
    <xf numFmtId="0" fontId="6" fillId="5" borderId="48" xfId="0" applyFont="1" applyFill="1" applyBorder="1" applyAlignment="1">
      <alignment horizontal="left" vertical="top" wrapText="1"/>
    </xf>
    <xf numFmtId="0" fontId="6" fillId="5" borderId="58" xfId="0" applyFont="1" applyFill="1" applyBorder="1" applyAlignment="1">
      <alignment horizontal="left" vertical="top" wrapText="1"/>
    </xf>
    <xf numFmtId="0" fontId="4" fillId="0" borderId="0" xfId="0" applyFont="1" applyAlignment="1">
      <alignment horizontal="left"/>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0" borderId="56" xfId="0" applyFont="1" applyBorder="1" applyAlignment="1">
      <alignment horizontal="center" wrapText="1"/>
    </xf>
    <xf numFmtId="0" fontId="6" fillId="0" borderId="29" xfId="0" applyFont="1" applyBorder="1" applyAlignment="1">
      <alignment horizontal="center" vertical="top" wrapText="1"/>
    </xf>
    <xf numFmtId="0" fontId="6" fillId="0" borderId="41" xfId="0" applyFont="1" applyBorder="1" applyAlignment="1">
      <alignment horizontal="center" vertical="top" wrapText="1"/>
    </xf>
    <xf numFmtId="0" fontId="4" fillId="0" borderId="0" xfId="0" applyFont="1" applyAlignment="1">
      <alignment wrapText="1"/>
    </xf>
    <xf numFmtId="0" fontId="4" fillId="0" borderId="19" xfId="0" applyFont="1" applyBorder="1" applyAlignment="1">
      <alignment horizontal="center" vertical="top" wrapText="1"/>
    </xf>
    <xf numFmtId="0" fontId="4" fillId="0" borderId="23" xfId="0" applyFont="1" applyBorder="1" applyAlignment="1">
      <alignment horizontal="center" vertical="top" wrapText="1"/>
    </xf>
    <xf numFmtId="0" fontId="4" fillId="0" borderId="20" xfId="0" applyFont="1" applyBorder="1" applyAlignment="1">
      <alignment horizontal="center" vertical="top" wrapText="1"/>
    </xf>
    <xf numFmtId="0" fontId="4" fillId="0" borderId="24" xfId="0" applyFont="1" applyBorder="1" applyAlignment="1">
      <alignment horizontal="center" vertical="top" wrapText="1"/>
    </xf>
    <xf numFmtId="0" fontId="4" fillId="0" borderId="21" xfId="0" applyFont="1" applyBorder="1" applyAlignment="1">
      <alignment horizontal="center" vertical="top" wrapText="1"/>
    </xf>
    <xf numFmtId="0" fontId="4" fillId="0" borderId="25" xfId="0" applyFont="1" applyBorder="1" applyAlignment="1">
      <alignment horizontal="center" vertical="top" wrapText="1"/>
    </xf>
    <xf numFmtId="0" fontId="6" fillId="0" borderId="23" xfId="0" applyFont="1" applyBorder="1" applyAlignment="1">
      <alignment horizontal="center" vertical="top" wrapText="1"/>
    </xf>
    <xf numFmtId="0" fontId="4" fillId="5" borderId="69" xfId="0" applyFont="1" applyFill="1" applyBorder="1" applyAlignment="1">
      <alignment horizontal="left" vertical="top" wrapText="1"/>
    </xf>
    <xf numFmtId="0" fontId="4" fillId="5" borderId="70" xfId="0" applyFont="1" applyFill="1" applyBorder="1" applyAlignment="1">
      <alignment horizontal="left" vertical="top" wrapText="1"/>
    </xf>
    <xf numFmtId="0" fontId="4" fillId="5" borderId="71" xfId="0" applyFont="1" applyFill="1" applyBorder="1" applyAlignment="1">
      <alignment horizontal="left" vertical="top" wrapText="1"/>
    </xf>
    <xf numFmtId="0" fontId="9" fillId="0" borderId="18" xfId="0" applyFont="1" applyBorder="1" applyAlignment="1">
      <alignment vertical="top" wrapText="1"/>
    </xf>
    <xf numFmtId="0" fontId="9" fillId="0" borderId="22" xfId="0" applyFont="1" applyBorder="1" applyAlignment="1">
      <alignment vertical="top" wrapText="1"/>
    </xf>
    <xf numFmtId="0" fontId="9" fillId="0" borderId="19" xfId="0" applyFont="1" applyBorder="1" applyAlignment="1">
      <alignment vertical="top" wrapText="1"/>
    </xf>
    <xf numFmtId="0" fontId="9" fillId="0" borderId="23" xfId="0" applyFont="1" applyBorder="1" applyAlignment="1">
      <alignment vertical="top" wrapText="1"/>
    </xf>
    <xf numFmtId="0" fontId="9" fillId="0" borderId="21" xfId="0" applyFont="1" applyBorder="1" applyAlignment="1">
      <alignment vertical="top" wrapText="1"/>
    </xf>
    <xf numFmtId="0" fontId="9" fillId="0" borderId="25" xfId="0" applyFont="1" applyBorder="1" applyAlignment="1">
      <alignment vertical="top" wrapText="1"/>
    </xf>
    <xf numFmtId="0" fontId="4" fillId="0" borderId="18" xfId="0" applyFont="1" applyBorder="1" applyAlignment="1">
      <alignment horizontal="center" vertical="top" wrapText="1"/>
    </xf>
    <xf numFmtId="0" fontId="4" fillId="0" borderId="22" xfId="0" applyFont="1" applyBorder="1" applyAlignment="1">
      <alignment horizontal="center" vertical="top" wrapText="1"/>
    </xf>
    <xf numFmtId="0" fontId="15" fillId="0" borderId="14" xfId="0" applyFont="1" applyBorder="1" applyAlignment="1">
      <alignment horizontal="center" wrapText="1"/>
    </xf>
    <xf numFmtId="0" fontId="15" fillId="0" borderId="15" xfId="0" applyFont="1" applyBorder="1" applyAlignment="1">
      <alignment horizontal="center" wrapText="1"/>
    </xf>
    <xf numFmtId="0" fontId="7" fillId="0" borderId="51" xfId="0" applyFont="1" applyBorder="1" applyAlignment="1">
      <alignment horizontal="center" vertical="top" wrapText="1"/>
    </xf>
    <xf numFmtId="0" fontId="7" fillId="0" borderId="19" xfId="0" applyFont="1" applyBorder="1" applyAlignment="1">
      <alignment horizontal="center" vertical="top" wrapText="1"/>
    </xf>
    <xf numFmtId="0" fontId="6" fillId="0" borderId="25" xfId="0" applyFont="1" applyBorder="1" applyAlignment="1">
      <alignment horizontal="center" vertical="top" wrapText="1"/>
    </xf>
    <xf numFmtId="0" fontId="7" fillId="0" borderId="52" xfId="0" applyFont="1" applyBorder="1" applyAlignment="1">
      <alignment horizontal="center" vertical="top" wrapText="1"/>
    </xf>
    <xf numFmtId="0" fontId="7" fillId="0" borderId="21" xfId="0" applyFont="1" applyBorder="1" applyAlignment="1">
      <alignment horizontal="center" vertical="top" wrapText="1"/>
    </xf>
    <xf numFmtId="0" fontId="3" fillId="0" borderId="39" xfId="0" applyFont="1" applyBorder="1" applyAlignment="1">
      <alignment horizontal="center" vertical="top" wrapText="1"/>
    </xf>
    <xf numFmtId="0" fontId="3" fillId="0" borderId="43" xfId="0" applyFont="1" applyBorder="1" applyAlignment="1">
      <alignment horizontal="center" vertical="top" wrapText="1"/>
    </xf>
    <xf numFmtId="0" fontId="6" fillId="0" borderId="57" xfId="0" applyFont="1" applyBorder="1" applyAlignment="1">
      <alignment horizontal="center" vertical="top" wrapText="1"/>
    </xf>
    <xf numFmtId="0" fontId="7" fillId="0" borderId="43" xfId="0" applyFont="1" applyBorder="1" applyAlignment="1">
      <alignment horizontal="center" vertical="top" wrapText="1"/>
    </xf>
    <xf numFmtId="0" fontId="15" fillId="0" borderId="50" xfId="0" applyFont="1" applyBorder="1" applyAlignment="1">
      <alignment horizontal="center" wrapText="1"/>
    </xf>
    <xf numFmtId="0" fontId="15" fillId="0" borderId="51" xfId="0" applyFont="1" applyBorder="1" applyAlignment="1">
      <alignment horizontal="center" wrapText="1"/>
    </xf>
    <xf numFmtId="0" fontId="15" fillId="0" borderId="53" xfId="0" applyFont="1" applyBorder="1" applyAlignment="1">
      <alignment horizontal="center" wrapText="1"/>
    </xf>
    <xf numFmtId="0" fontId="3" fillId="0" borderId="19" xfId="0" applyFont="1" applyBorder="1" applyAlignment="1">
      <alignment horizontal="center" vertical="top" wrapText="1"/>
    </xf>
    <xf numFmtId="0" fontId="3" fillId="0" borderId="42" xfId="0" applyFont="1" applyBorder="1" applyAlignment="1">
      <alignment horizontal="center" vertical="top" wrapText="1"/>
    </xf>
    <xf numFmtId="0" fontId="3" fillId="0" borderId="18" xfId="0" applyFont="1" applyBorder="1" applyAlignment="1">
      <alignment horizontal="center" vertical="top" wrapText="1"/>
    </xf>
    <xf numFmtId="0" fontId="15" fillId="0" borderId="17" xfId="0" applyFont="1" applyBorder="1" applyAlignment="1">
      <alignment horizontal="center" wrapText="1"/>
    </xf>
    <xf numFmtId="0" fontId="4" fillId="0" borderId="54" xfId="0" applyFont="1" applyBorder="1" applyAlignment="1">
      <alignment horizontal="center" vertical="top" wrapText="1"/>
    </xf>
    <xf numFmtId="0" fontId="4" fillId="0" borderId="31" xfId="0" applyFont="1" applyBorder="1" applyAlignment="1">
      <alignment horizontal="center" vertical="top" wrapText="1"/>
    </xf>
    <xf numFmtId="0" fontId="4" fillId="0" borderId="72" xfId="0" applyFont="1" applyBorder="1" applyAlignment="1">
      <alignment horizontal="center" vertical="top" wrapText="1"/>
    </xf>
    <xf numFmtId="0" fontId="4" fillId="0" borderId="55" xfId="0" applyFont="1" applyBorder="1" applyAlignment="1">
      <alignment horizontal="center" vertical="top" wrapText="1"/>
    </xf>
    <xf numFmtId="0" fontId="7" fillId="0" borderId="54" xfId="0" applyFont="1" applyBorder="1" applyAlignment="1">
      <alignment horizontal="center" vertical="top" wrapText="1"/>
    </xf>
    <xf numFmtId="0" fontId="7" fillId="0" borderId="20" xfId="0" applyFont="1" applyBorder="1" applyAlignment="1">
      <alignment horizontal="center" vertical="top" wrapText="1"/>
    </xf>
    <xf numFmtId="0" fontId="6" fillId="0" borderId="24" xfId="0" applyFont="1" applyBorder="1" applyAlignment="1">
      <alignment horizontal="center" vertical="top" wrapText="1"/>
    </xf>
    <xf numFmtId="0" fontId="4" fillId="0" borderId="29" xfId="0" applyFont="1" applyBorder="1" applyAlignment="1">
      <alignment horizontal="center" vertical="top" wrapText="1"/>
    </xf>
    <xf numFmtId="0" fontId="4" fillId="0" borderId="41" xfId="0" applyFont="1" applyBorder="1" applyAlignment="1">
      <alignment horizontal="center" vertical="top" wrapText="1"/>
    </xf>
    <xf numFmtId="43" fontId="13" fillId="4" borderId="14" xfId="1" applyFont="1" applyFill="1" applyBorder="1" applyAlignment="1">
      <alignment horizontal="left" vertical="top" wrapText="1"/>
    </xf>
    <xf numFmtId="43" fontId="13" fillId="4" borderId="17" xfId="1" applyFont="1" applyFill="1" applyBorder="1" applyAlignment="1">
      <alignment horizontal="left" vertical="top" wrapText="1"/>
    </xf>
    <xf numFmtId="0" fontId="6" fillId="0" borderId="34" xfId="0" applyFont="1" applyBorder="1" applyAlignment="1">
      <alignment horizontal="center" vertical="top" wrapText="1"/>
    </xf>
    <xf numFmtId="0" fontId="6" fillId="0" borderId="9" xfId="0" applyFont="1" applyBorder="1" applyAlignment="1">
      <alignment horizontal="center" vertical="top"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6" xfId="0" applyFont="1" applyBorder="1" applyAlignment="1">
      <alignment horizontal="center" vertical="center" wrapText="1"/>
    </xf>
    <xf numFmtId="0" fontId="3" fillId="0" borderId="8" xfId="0" applyFont="1" applyBorder="1" applyAlignment="1">
      <alignment horizontal="center" vertical="top" wrapText="1"/>
    </xf>
    <xf numFmtId="0" fontId="3" fillId="0" borderId="45" xfId="0" applyFont="1" applyBorder="1" applyAlignment="1">
      <alignment horizontal="center" vertical="top" wrapText="1"/>
    </xf>
    <xf numFmtId="0" fontId="4" fillId="0" borderId="68" xfId="0" applyFont="1" applyBorder="1" applyAlignment="1">
      <alignment horizontal="center" vertical="top" wrapText="1"/>
    </xf>
    <xf numFmtId="0" fontId="4" fillId="0" borderId="10" xfId="0" applyFont="1" applyBorder="1" applyAlignment="1">
      <alignment horizontal="center" vertical="top" wrapText="1"/>
    </xf>
    <xf numFmtId="0" fontId="15" fillId="0" borderId="69" xfId="0" applyFont="1" applyBorder="1" applyAlignment="1">
      <alignment horizontal="center" wrapText="1"/>
    </xf>
    <xf numFmtId="0" fontId="15" fillId="0" borderId="73" xfId="0" applyFont="1" applyBorder="1" applyAlignment="1">
      <alignment horizontal="center" wrapText="1"/>
    </xf>
    <xf numFmtId="0" fontId="17" fillId="0" borderId="75" xfId="0" applyFont="1" applyBorder="1" applyAlignment="1">
      <alignment horizontal="center" wrapText="1"/>
    </xf>
    <xf numFmtId="0" fontId="17" fillId="0" borderId="38" xfId="0" applyFont="1" applyBorder="1" applyAlignment="1">
      <alignment horizontal="center" wrapText="1"/>
    </xf>
    <xf numFmtId="0" fontId="17" fillId="0" borderId="42" xfId="0" applyFont="1" applyBorder="1" applyAlignment="1">
      <alignment horizontal="center" wrapText="1"/>
    </xf>
    <xf numFmtId="0" fontId="17" fillId="0" borderId="74" xfId="0" applyFont="1" applyBorder="1" applyAlignment="1">
      <alignment horizontal="center" wrapText="1"/>
    </xf>
    <xf numFmtId="0" fontId="17" fillId="0" borderId="39" xfId="0" applyFont="1" applyBorder="1" applyAlignment="1">
      <alignment horizontal="center" wrapText="1"/>
    </xf>
    <xf numFmtId="0" fontId="17" fillId="0" borderId="43" xfId="0" applyFont="1" applyBorder="1" applyAlignment="1">
      <alignment horizontal="center" wrapText="1"/>
    </xf>
    <xf numFmtId="0" fontId="17" fillId="0" borderId="42" xfId="0" applyFont="1" applyBorder="1" applyAlignment="1">
      <alignment horizontal="center" vertical="top" wrapText="1"/>
    </xf>
    <xf numFmtId="0" fontId="17" fillId="0" borderId="18" xfId="0" applyFont="1" applyBorder="1" applyAlignment="1">
      <alignment horizontal="center" vertical="top" wrapText="1"/>
    </xf>
    <xf numFmtId="0" fontId="17" fillId="0" borderId="55" xfId="0" applyFont="1" applyBorder="1" applyAlignment="1">
      <alignment horizontal="center" vertical="top" wrapText="1"/>
    </xf>
    <xf numFmtId="0" fontId="17" fillId="0" borderId="21" xfId="0" applyFont="1" applyBorder="1" applyAlignment="1">
      <alignment horizontal="center" vertical="top" wrapText="1"/>
    </xf>
    <xf numFmtId="0" fontId="7" fillId="0" borderId="6" xfId="0" applyFont="1" applyBorder="1" applyAlignment="1">
      <alignment horizontal="center" wrapText="1"/>
    </xf>
    <xf numFmtId="0" fontId="7" fillId="0" borderId="2" xfId="0" applyFont="1" applyBorder="1" applyAlignment="1">
      <alignment horizontal="center" wrapText="1"/>
    </xf>
    <xf numFmtId="0" fontId="7" fillId="0" borderId="55" xfId="0" applyFont="1" applyBorder="1" applyAlignment="1">
      <alignment horizontal="center" wrapText="1"/>
    </xf>
    <xf numFmtId="43" fontId="13" fillId="4" borderId="15" xfId="1" applyFont="1" applyFill="1" applyBorder="1" applyAlignment="1">
      <alignment horizontal="left" vertical="top" wrapText="1"/>
    </xf>
    <xf numFmtId="0" fontId="18" fillId="0" borderId="69" xfId="0" applyFont="1" applyBorder="1" applyAlignment="1">
      <alignment horizontal="center" wrapText="1"/>
    </xf>
    <xf numFmtId="0" fontId="18" fillId="0" borderId="71" xfId="0" applyFont="1" applyBorder="1" applyAlignment="1">
      <alignment horizontal="center" wrapText="1"/>
    </xf>
    <xf numFmtId="0" fontId="17" fillId="0" borderId="6" xfId="0" applyFont="1" applyBorder="1" applyAlignment="1">
      <alignment horizontal="center" wrapText="1"/>
    </xf>
    <xf numFmtId="0" fontId="17" fillId="0" borderId="2" xfId="0" applyFont="1" applyBorder="1" applyAlignment="1">
      <alignment horizontal="center" wrapText="1"/>
    </xf>
    <xf numFmtId="0" fontId="17" fillId="0" borderId="55" xfId="0" applyFont="1" applyBorder="1" applyAlignment="1">
      <alignment horizontal="center" wrapText="1"/>
    </xf>
    <xf numFmtId="0" fontId="16" fillId="0" borderId="21" xfId="0" applyFont="1" applyBorder="1" applyAlignment="1">
      <alignment horizontal="center" vertical="top" wrapText="1"/>
    </xf>
    <xf numFmtId="0" fontId="16" fillId="0" borderId="25" xfId="0" applyFont="1" applyBorder="1" applyAlignment="1">
      <alignment horizontal="center" vertical="top" wrapText="1"/>
    </xf>
    <xf numFmtId="0" fontId="16" fillId="0" borderId="46" xfId="0" applyFont="1" applyBorder="1" applyAlignment="1">
      <alignment horizontal="center" vertical="top" wrapText="1"/>
    </xf>
    <xf numFmtId="0" fontId="16" fillId="0" borderId="60" xfId="0" applyFont="1" applyBorder="1" applyAlignment="1">
      <alignment horizontal="center" vertical="top" wrapText="1"/>
    </xf>
    <xf numFmtId="0" fontId="16" fillId="0" borderId="19" xfId="0" applyFont="1" applyBorder="1" applyAlignment="1">
      <alignment horizontal="center" vertical="top" wrapText="1"/>
    </xf>
    <xf numFmtId="0" fontId="16" fillId="0" borderId="23" xfId="0" applyFont="1" applyBorder="1" applyAlignment="1">
      <alignment horizontal="center" vertical="top" wrapText="1"/>
    </xf>
    <xf numFmtId="0" fontId="16" fillId="0" borderId="18" xfId="0" applyFont="1" applyBorder="1" applyAlignment="1">
      <alignment horizontal="center" vertical="top" wrapText="1"/>
    </xf>
    <xf numFmtId="0" fontId="16" fillId="0" borderId="22" xfId="0" applyFont="1" applyBorder="1" applyAlignment="1">
      <alignment horizontal="center" vertical="top" wrapText="1"/>
    </xf>
    <xf numFmtId="0" fontId="6" fillId="0" borderId="77" xfId="0" applyFont="1" applyBorder="1" applyAlignment="1">
      <alignment horizontal="center" wrapText="1"/>
    </xf>
    <xf numFmtId="0" fontId="6" fillId="0" borderId="54" xfId="0" applyFont="1" applyBorder="1" applyAlignment="1">
      <alignment horizontal="center" wrapText="1"/>
    </xf>
    <xf numFmtId="43" fontId="13" fillId="4" borderId="10" xfId="1" applyFont="1" applyFill="1" applyBorder="1" applyAlignment="1">
      <alignment horizontal="left" vertical="top" wrapText="1"/>
    </xf>
    <xf numFmtId="43" fontId="13" fillId="4" borderId="11" xfId="1" applyFont="1" applyFill="1" applyBorder="1" applyAlignment="1">
      <alignment horizontal="left" vertical="top" wrapText="1"/>
    </xf>
    <xf numFmtId="0" fontId="6" fillId="0" borderId="74" xfId="0" applyFont="1" applyBorder="1" applyAlignment="1">
      <alignment horizontal="center" wrapText="1"/>
    </xf>
    <xf numFmtId="0" fontId="6" fillId="0" borderId="43" xfId="0" applyFont="1" applyBorder="1" applyAlignment="1">
      <alignment horizontal="center" wrapText="1"/>
    </xf>
    <xf numFmtId="0" fontId="6" fillId="0" borderId="6" xfId="0" applyFont="1" applyBorder="1" applyAlignment="1">
      <alignment horizontal="center" wrapText="1"/>
    </xf>
    <xf numFmtId="0" fontId="6" fillId="0" borderId="55" xfId="0" applyFont="1" applyBorder="1" applyAlignment="1">
      <alignment horizontal="center" wrapText="1"/>
    </xf>
    <xf numFmtId="0" fontId="6" fillId="0" borderId="76" xfId="0" applyFont="1" applyBorder="1" applyAlignment="1">
      <alignment horizontal="center" wrapText="1"/>
    </xf>
    <xf numFmtId="0" fontId="6" fillId="0" borderId="58" xfId="0" applyFont="1" applyBorder="1" applyAlignment="1">
      <alignment horizontal="center" wrapText="1"/>
    </xf>
    <xf numFmtId="0" fontId="3" fillId="0" borderId="0" xfId="0" applyFont="1" applyAlignment="1">
      <alignment wrapText="1"/>
    </xf>
    <xf numFmtId="0" fontId="6" fillId="0" borderId="75" xfId="0" applyFont="1" applyBorder="1" applyAlignment="1">
      <alignment horizontal="center" wrapText="1"/>
    </xf>
    <xf numFmtId="0" fontId="6" fillId="0" borderId="42" xfId="0" applyFont="1" applyBorder="1" applyAlignment="1">
      <alignment horizontal="center" wrapText="1"/>
    </xf>
    <xf numFmtId="0" fontId="14" fillId="5" borderId="35" xfId="0" applyFont="1" applyFill="1" applyBorder="1" applyAlignment="1">
      <alignment horizontal="left" vertical="top"/>
    </xf>
    <xf numFmtId="0" fontId="14" fillId="5" borderId="36" xfId="0" applyFont="1" applyFill="1" applyBorder="1" applyAlignment="1">
      <alignment horizontal="left" vertical="top"/>
    </xf>
    <xf numFmtId="0" fontId="14" fillId="5" borderId="37" xfId="0" applyFont="1" applyFill="1" applyBorder="1" applyAlignment="1">
      <alignment horizontal="left" vertical="top"/>
    </xf>
    <xf numFmtId="0" fontId="14" fillId="5" borderId="16" xfId="0" applyFont="1" applyFill="1" applyBorder="1" applyAlignment="1">
      <alignment horizontal="left" vertical="top"/>
    </xf>
    <xf numFmtId="0" fontId="14" fillId="5" borderId="35" xfId="0" applyFont="1" applyFill="1" applyBorder="1" applyAlignment="1">
      <alignment horizontal="left" vertical="top" wrapText="1"/>
    </xf>
    <xf numFmtId="0" fontId="14" fillId="6" borderId="38" xfId="0" applyFont="1" applyFill="1" applyBorder="1" applyAlignment="1">
      <alignment vertical="top"/>
    </xf>
    <xf numFmtId="0" fontId="14" fillId="6" borderId="39" xfId="0" applyFont="1" applyFill="1" applyBorder="1" applyAlignment="1">
      <alignment vertical="top"/>
    </xf>
    <xf numFmtId="0" fontId="14" fillId="6" borderId="40" xfId="0" applyFont="1" applyFill="1" applyBorder="1" applyAlignment="1">
      <alignment vertical="top"/>
    </xf>
    <xf numFmtId="0" fontId="14" fillId="6" borderId="2" xfId="0" applyFont="1" applyFill="1" applyBorder="1" applyAlignment="1">
      <alignment vertical="top"/>
    </xf>
    <xf numFmtId="164" fontId="4" fillId="6" borderId="18" xfId="1" applyNumberFormat="1" applyFont="1" applyFill="1" applyBorder="1" applyAlignment="1">
      <alignment horizontal="left" vertical="top" wrapText="1"/>
    </xf>
    <xf numFmtId="164" fontId="4" fillId="6" borderId="19" xfId="1" applyNumberFormat="1" applyFont="1" applyFill="1" applyBorder="1" applyAlignment="1">
      <alignment horizontal="left" vertical="top" wrapText="1"/>
    </xf>
    <xf numFmtId="0" fontId="14" fillId="5" borderId="80" xfId="0" applyFont="1" applyFill="1" applyBorder="1" applyAlignment="1">
      <alignment horizontal="left" vertical="top" wrapText="1"/>
    </xf>
    <xf numFmtId="0" fontId="14" fillId="5" borderId="72" xfId="0" applyFont="1" applyFill="1" applyBorder="1" applyAlignment="1">
      <alignment horizontal="left" vertical="top"/>
    </xf>
    <xf numFmtId="0" fontId="14" fillId="5" borderId="78" xfId="0" applyFont="1" applyFill="1" applyBorder="1" applyAlignment="1">
      <alignment horizontal="left" vertical="top"/>
    </xf>
    <xf numFmtId="0" fontId="14" fillId="5" borderId="7" xfId="0" applyFont="1" applyFill="1" applyBorder="1" applyAlignment="1">
      <alignment horizontal="left" vertical="top"/>
    </xf>
    <xf numFmtId="164" fontId="4" fillId="6" borderId="22" xfId="1" applyNumberFormat="1" applyFont="1" applyFill="1" applyBorder="1" applyAlignment="1">
      <alignment horizontal="left" wrapText="1"/>
    </xf>
    <xf numFmtId="164" fontId="4" fillId="6" borderId="23" xfId="1" applyNumberFormat="1" applyFont="1" applyFill="1" applyBorder="1" applyAlignment="1">
      <alignment horizontal="left" wrapText="1"/>
    </xf>
    <xf numFmtId="0" fontId="14" fillId="5" borderId="14" xfId="0" applyFont="1" applyFill="1" applyBorder="1" applyAlignment="1">
      <alignment horizontal="left" vertical="top"/>
    </xf>
    <xf numFmtId="0" fontId="14" fillId="5" borderId="15" xfId="0" applyFont="1" applyFill="1" applyBorder="1" applyAlignment="1">
      <alignment horizontal="left" vertical="top"/>
    </xf>
    <xf numFmtId="0" fontId="14" fillId="5" borderId="14" xfId="0" applyFont="1" applyFill="1" applyBorder="1" applyAlignment="1">
      <alignment vertical="top"/>
    </xf>
    <xf numFmtId="0" fontId="14" fillId="5" borderId="15" xfId="0" applyFont="1" applyFill="1" applyBorder="1" applyAlignment="1">
      <alignment vertical="top"/>
    </xf>
    <xf numFmtId="0" fontId="16" fillId="0" borderId="6" xfId="0" applyFont="1" applyBorder="1" applyAlignment="1">
      <alignment horizontal="center" wrapText="1"/>
    </xf>
    <xf numFmtId="0" fontId="16" fillId="0" borderId="55" xfId="0" applyFont="1" applyBorder="1" applyAlignment="1">
      <alignment horizontal="center" wrapText="1"/>
    </xf>
    <xf numFmtId="0" fontId="16" fillId="0" borderId="50" xfId="0" applyFont="1" applyBorder="1" applyAlignment="1">
      <alignment horizontal="center" vertical="top" wrapText="1"/>
    </xf>
    <xf numFmtId="0" fontId="16" fillId="0" borderId="51" xfId="0" applyFont="1" applyBorder="1" applyAlignment="1">
      <alignment horizontal="center" vertical="top" wrapText="1"/>
    </xf>
    <xf numFmtId="0" fontId="16" fillId="0" borderId="52" xfId="0" applyFont="1" applyBorder="1" applyAlignment="1">
      <alignment horizontal="center" vertical="center" wrapText="1"/>
    </xf>
    <xf numFmtId="0" fontId="16" fillId="0" borderId="21" xfId="0" applyFont="1" applyBorder="1" applyAlignment="1">
      <alignment horizontal="center" vertical="center" wrapText="1"/>
    </xf>
    <xf numFmtId="164" fontId="4" fillId="6" borderId="22" xfId="1" applyNumberFormat="1" applyFont="1" applyFill="1" applyBorder="1" applyAlignment="1">
      <alignment horizontal="left" vertical="top" wrapText="1"/>
    </xf>
    <xf numFmtId="164" fontId="4" fillId="6" borderId="23" xfId="1" applyNumberFormat="1" applyFont="1" applyFill="1" applyBorder="1" applyAlignment="1">
      <alignment horizontal="left" vertical="top" wrapText="1"/>
    </xf>
    <xf numFmtId="164" fontId="4" fillId="6" borderId="24" xfId="1" applyNumberFormat="1" applyFont="1" applyFill="1" applyBorder="1" applyAlignment="1">
      <alignment horizontal="left" vertical="top" wrapText="1"/>
    </xf>
    <xf numFmtId="0" fontId="6" fillId="0" borderId="50" xfId="0" applyFont="1" applyBorder="1" applyAlignment="1">
      <alignment horizontal="left" wrapText="1"/>
    </xf>
    <xf numFmtId="0" fontId="6" fillId="0" borderId="18" xfId="0" applyFont="1" applyBorder="1" applyAlignment="1">
      <alignment horizontal="left" wrapText="1"/>
    </xf>
    <xf numFmtId="0" fontId="6" fillId="0" borderId="50" xfId="0" applyFont="1" applyBorder="1" applyAlignment="1">
      <alignment horizontal="center" wrapText="1"/>
    </xf>
    <xf numFmtId="0" fontId="6" fillId="0" borderId="51" xfId="0" applyFont="1" applyBorder="1" applyAlignment="1">
      <alignment horizontal="center" wrapText="1"/>
    </xf>
    <xf numFmtId="0" fontId="6" fillId="0" borderId="53" xfId="0" applyFont="1" applyBorder="1" applyAlignment="1">
      <alignment horizontal="center" wrapText="1"/>
    </xf>
    <xf numFmtId="0" fontId="6" fillId="0" borderId="70" xfId="0" applyFont="1" applyBorder="1" applyAlignment="1">
      <alignment horizontal="center" wrapText="1"/>
    </xf>
    <xf numFmtId="164" fontId="4" fillId="0" borderId="69" xfId="1" applyNumberFormat="1" applyFont="1" applyBorder="1" applyAlignment="1">
      <alignment horizontal="left" vertical="top" wrapText="1"/>
    </xf>
    <xf numFmtId="164" fontId="4" fillId="0" borderId="70" xfId="1" applyNumberFormat="1" applyFont="1" applyBorder="1" applyAlignment="1">
      <alignment horizontal="left" vertical="top" wrapText="1"/>
    </xf>
    <xf numFmtId="164" fontId="4" fillId="5" borderId="46" xfId="1" applyNumberFormat="1" applyFont="1" applyFill="1" applyBorder="1" applyAlignment="1">
      <alignment horizontal="left" vertical="top" wrapText="1"/>
    </xf>
    <xf numFmtId="164" fontId="4" fillId="5" borderId="27" xfId="1" applyNumberFormat="1" applyFont="1" applyFill="1" applyBorder="1" applyAlignment="1">
      <alignment horizontal="left" vertical="top" wrapText="1"/>
    </xf>
    <xf numFmtId="0" fontId="6" fillId="0" borderId="19" xfId="0" applyFont="1" applyBorder="1" applyAlignment="1">
      <alignment horizontal="center" wrapText="1"/>
    </xf>
    <xf numFmtId="0" fontId="8" fillId="5" borderId="0" xfId="0" applyFont="1" applyFill="1" applyAlignment="1">
      <alignment horizontal="left" vertical="top" wrapText="1"/>
    </xf>
    <xf numFmtId="0" fontId="6" fillId="0" borderId="52" xfId="0" applyFont="1" applyBorder="1" applyAlignment="1">
      <alignment horizontal="center" wrapText="1"/>
    </xf>
    <xf numFmtId="0" fontId="6" fillId="0" borderId="21" xfId="0" applyFont="1" applyBorder="1" applyAlignment="1">
      <alignment horizontal="center" wrapText="1"/>
    </xf>
    <xf numFmtId="0" fontId="6" fillId="0" borderId="18" xfId="0" applyFont="1" applyBorder="1" applyAlignment="1">
      <alignment horizontal="center" wrapText="1"/>
    </xf>
    <xf numFmtId="0" fontId="38" fillId="0" borderId="0" xfId="4" applyFont="1" applyAlignment="1">
      <alignment horizontal="justify" vertical="top" wrapText="1"/>
    </xf>
    <xf numFmtId="0" fontId="38" fillId="0" borderId="5" xfId="4" applyFont="1" applyBorder="1" applyAlignment="1">
      <alignment horizontal="justify" vertical="top" wrapText="1"/>
    </xf>
    <xf numFmtId="0" fontId="38" fillId="0" borderId="4" xfId="4" applyFont="1" applyBorder="1" applyAlignment="1">
      <alignment horizontal="justify" vertical="top" wrapText="1"/>
    </xf>
  </cellXfs>
  <cellStyles count="6">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4" xr:uid="{00000000-0005-0000-0000-000005000000}"/>
  </cellStyles>
  <dxfs count="3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5"/>
  <sheetViews>
    <sheetView tabSelected="1" zoomScaleNormal="100" workbookViewId="0">
      <pane xSplit="3" ySplit="2" topLeftCell="D162" activePane="bottomRight" state="frozen"/>
      <selection activeCell="B6" sqref="B6"/>
      <selection pane="topRight" activeCell="B6" sqref="B6"/>
      <selection pane="bottomLeft" activeCell="B6" sqref="B6"/>
      <selection pane="bottomRight" activeCell="B183" sqref="B183"/>
    </sheetView>
  </sheetViews>
  <sheetFormatPr defaultColWidth="9.0703125" defaultRowHeight="13.15" x14ac:dyDescent="0.4"/>
  <cols>
    <col min="1" max="1" width="9.0703125" style="421"/>
    <col min="2" max="2" width="55.7109375" style="421" bestFit="1" customWidth="1"/>
    <col min="3" max="3" width="7.0703125" style="431" customWidth="1"/>
    <col min="4" max="5" width="14.7109375" style="428" customWidth="1"/>
    <col min="6" max="10" width="9.0703125" style="421"/>
    <col min="11" max="11" width="87.28515625" style="421" customWidth="1"/>
    <col min="12" max="16384" width="9.0703125" style="421"/>
  </cols>
  <sheetData>
    <row r="1" spans="2:11" ht="13.9" x14ac:dyDescent="0.4">
      <c r="B1" s="419"/>
    </row>
    <row r="2" spans="2:11" ht="13.5" x14ac:dyDescent="0.4">
      <c r="B2" s="422"/>
      <c r="C2" s="423" t="s">
        <v>65</v>
      </c>
      <c r="D2" s="423">
        <v>2023</v>
      </c>
      <c r="E2" s="423">
        <v>2024</v>
      </c>
    </row>
    <row r="3" spans="2:11" ht="13.5" x14ac:dyDescent="0.4">
      <c r="B3" s="422"/>
      <c r="C3" s="423"/>
      <c r="D3" s="423"/>
      <c r="E3" s="423"/>
    </row>
    <row r="4" spans="2:11" ht="13.5" x14ac:dyDescent="0.4">
      <c r="B4" s="422" t="s">
        <v>168</v>
      </c>
      <c r="C4" s="423"/>
      <c r="D4" s="440"/>
      <c r="E4" s="440"/>
      <c r="K4" s="455"/>
    </row>
    <row r="5" spans="2:11" ht="13.9" x14ac:dyDescent="0.4">
      <c r="B5" s="426" t="s">
        <v>59</v>
      </c>
      <c r="C5" s="423"/>
      <c r="D5" s="440"/>
      <c r="E5" s="440"/>
      <c r="G5" s="476"/>
      <c r="K5" s="455"/>
    </row>
    <row r="6" spans="2:11" ht="13.9" x14ac:dyDescent="0.4">
      <c r="B6" s="426" t="s">
        <v>60</v>
      </c>
      <c r="C6" s="423">
        <v>3</v>
      </c>
      <c r="D6" s="440"/>
      <c r="E6" s="440"/>
      <c r="K6" s="455"/>
    </row>
    <row r="7" spans="2:11" ht="13.9" x14ac:dyDescent="0.4">
      <c r="B7" s="426" t="s">
        <v>61</v>
      </c>
      <c r="C7" s="423"/>
      <c r="D7" s="440"/>
      <c r="E7" s="440"/>
      <c r="K7" s="455"/>
    </row>
    <row r="8" spans="2:11" ht="13.9" x14ac:dyDescent="0.4">
      <c r="B8" s="426" t="s">
        <v>62</v>
      </c>
      <c r="C8" s="423"/>
      <c r="D8" s="440"/>
      <c r="E8" s="440"/>
      <c r="K8" s="455"/>
    </row>
    <row r="9" spans="2:11" ht="13.9" x14ac:dyDescent="0.4">
      <c r="B9" s="426" t="s">
        <v>410</v>
      </c>
      <c r="C9" s="423">
        <v>4</v>
      </c>
      <c r="D9" s="440"/>
      <c r="E9" s="440"/>
    </row>
    <row r="10" spans="2:11" ht="13.9" x14ac:dyDescent="0.4">
      <c r="B10" s="433" t="s">
        <v>208</v>
      </c>
      <c r="C10" s="423"/>
      <c r="D10" s="440"/>
      <c r="E10" s="440"/>
    </row>
    <row r="11" spans="2:11" ht="14.25" thickBot="1" x14ac:dyDescent="0.45">
      <c r="B11" s="426" t="s">
        <v>63</v>
      </c>
      <c r="C11" s="423">
        <v>5</v>
      </c>
      <c r="D11" s="477"/>
      <c r="E11" s="477"/>
    </row>
    <row r="12" spans="2:11" ht="13.9" thickBot="1" x14ac:dyDescent="0.45">
      <c r="B12" s="422" t="s">
        <v>369</v>
      </c>
      <c r="C12" s="423"/>
      <c r="D12" s="477">
        <f>SUM(D5:D11)</f>
        <v>0</v>
      </c>
      <c r="E12" s="477">
        <f>SUM(E5:E11)</f>
        <v>0</v>
      </c>
    </row>
    <row r="13" spans="2:11" ht="13.5" x14ac:dyDescent="0.4">
      <c r="B13" s="422"/>
      <c r="C13" s="423"/>
      <c r="D13" s="478"/>
      <c r="E13" s="478"/>
    </row>
    <row r="14" spans="2:11" ht="13.5" x14ac:dyDescent="0.4">
      <c r="B14" s="422" t="s">
        <v>169</v>
      </c>
      <c r="C14" s="423"/>
      <c r="D14" s="479"/>
      <c r="E14" s="479"/>
      <c r="K14" s="455"/>
    </row>
    <row r="15" spans="2:11" ht="13.9" x14ac:dyDescent="0.4">
      <c r="B15" s="426" t="s">
        <v>323</v>
      </c>
      <c r="C15" s="423">
        <v>6</v>
      </c>
      <c r="D15" s="479"/>
      <c r="E15" s="479"/>
      <c r="K15" s="455"/>
    </row>
    <row r="16" spans="2:11" ht="13.9" x14ac:dyDescent="0.4">
      <c r="B16" s="426" t="s">
        <v>324</v>
      </c>
      <c r="C16" s="423">
        <v>7</v>
      </c>
      <c r="D16" s="479"/>
      <c r="E16" s="479"/>
      <c r="K16" s="455"/>
    </row>
    <row r="17" spans="1:11" ht="13.9" x14ac:dyDescent="0.4">
      <c r="B17" s="426" t="s">
        <v>362</v>
      </c>
      <c r="C17" s="423"/>
      <c r="D17" s="479"/>
      <c r="E17" s="479"/>
      <c r="K17" s="455"/>
    </row>
    <row r="18" spans="1:11" ht="30" customHeight="1" x14ac:dyDescent="0.4">
      <c r="B18" s="426" t="s">
        <v>363</v>
      </c>
      <c r="C18" s="423"/>
      <c r="D18" s="479"/>
      <c r="E18" s="479"/>
      <c r="K18" s="455"/>
    </row>
    <row r="19" spans="1:11" ht="14.25" thickBot="1" x14ac:dyDescent="0.45">
      <c r="B19" s="426" t="s">
        <v>64</v>
      </c>
      <c r="C19" s="423">
        <v>8</v>
      </c>
      <c r="D19" s="477"/>
      <c r="E19" s="477"/>
    </row>
    <row r="20" spans="1:11" ht="13.9" thickBot="1" x14ac:dyDescent="0.45">
      <c r="B20" s="422" t="s">
        <v>368</v>
      </c>
      <c r="C20" s="423"/>
      <c r="D20" s="477">
        <f>SUM(D15:D19)</f>
        <v>0</v>
      </c>
      <c r="E20" s="477">
        <f>SUM(E15:E19)</f>
        <v>0</v>
      </c>
    </row>
    <row r="21" spans="1:11" ht="13.5" x14ac:dyDescent="0.4">
      <c r="B21" s="422"/>
      <c r="C21" s="423"/>
      <c r="D21" s="478"/>
      <c r="E21" s="478"/>
    </row>
    <row r="22" spans="1:11" ht="13.5" x14ac:dyDescent="0.4">
      <c r="B22" s="422" t="s">
        <v>364</v>
      </c>
      <c r="C22" s="423"/>
      <c r="D22" s="479"/>
      <c r="E22" s="479"/>
    </row>
    <row r="23" spans="1:11" ht="13.9" x14ac:dyDescent="0.4">
      <c r="B23" s="426" t="s">
        <v>325</v>
      </c>
      <c r="C23" s="423">
        <v>9</v>
      </c>
      <c r="D23" s="479"/>
      <c r="E23" s="479"/>
    </row>
    <row r="24" spans="1:11" ht="13.9" x14ac:dyDescent="0.4">
      <c r="B24" s="426" t="s">
        <v>366</v>
      </c>
      <c r="C24" s="423"/>
      <c r="D24" s="479"/>
      <c r="E24" s="479"/>
    </row>
    <row r="25" spans="1:11" ht="13.9" x14ac:dyDescent="0.4">
      <c r="B25" s="426" t="s">
        <v>365</v>
      </c>
      <c r="C25" s="423"/>
      <c r="D25" s="479"/>
      <c r="E25" s="479"/>
    </row>
    <row r="26" spans="1:11" ht="15.75" customHeight="1" thickBot="1" x14ac:dyDescent="0.45">
      <c r="B26" s="426" t="s">
        <v>376</v>
      </c>
      <c r="C26" s="423"/>
      <c r="D26" s="477"/>
      <c r="E26" s="477"/>
    </row>
    <row r="27" spans="1:11" ht="13.9" thickBot="1" x14ac:dyDescent="0.45">
      <c r="A27" s="428"/>
      <c r="B27" s="422" t="s">
        <v>367</v>
      </c>
      <c r="C27" s="421"/>
      <c r="D27" s="477">
        <f>SUM(D23:D26)</f>
        <v>0</v>
      </c>
      <c r="E27" s="477">
        <f>SUM(E23:E26)</f>
        <v>0</v>
      </c>
    </row>
    <row r="28" spans="1:11" x14ac:dyDescent="0.4">
      <c r="A28" s="428"/>
      <c r="C28" s="421"/>
      <c r="D28" s="421"/>
      <c r="E28" s="421"/>
    </row>
    <row r="29" spans="1:11" ht="13.5" x14ac:dyDescent="0.4">
      <c r="A29" s="428"/>
      <c r="B29" s="422" t="s">
        <v>370</v>
      </c>
      <c r="C29" s="421"/>
      <c r="D29" s="421"/>
      <c r="E29" s="421"/>
    </row>
    <row r="30" spans="1:11" ht="13.9" x14ac:dyDescent="0.4">
      <c r="B30" s="426" t="s">
        <v>326</v>
      </c>
      <c r="C30" s="423"/>
      <c r="D30" s="466"/>
      <c r="E30" s="466"/>
    </row>
    <row r="31" spans="1:11" ht="13.9" x14ac:dyDescent="0.4">
      <c r="B31" s="426" t="s">
        <v>340</v>
      </c>
      <c r="C31" s="423">
        <v>10</v>
      </c>
      <c r="D31" s="467"/>
      <c r="E31" s="467"/>
      <c r="K31" s="455"/>
    </row>
    <row r="32" spans="1:11" ht="13.9" x14ac:dyDescent="0.4">
      <c r="B32" s="475" t="s">
        <v>411</v>
      </c>
      <c r="C32" s="423"/>
      <c r="D32" s="467"/>
      <c r="E32" s="467"/>
      <c r="K32" s="455"/>
    </row>
    <row r="33" spans="1:11" ht="14.25" thickBot="1" x14ac:dyDescent="0.45">
      <c r="B33" s="426" t="s">
        <v>279</v>
      </c>
      <c r="C33" s="423">
        <v>11</v>
      </c>
      <c r="D33" s="467"/>
      <c r="E33" s="467"/>
      <c r="K33" s="455"/>
    </row>
    <row r="34" spans="1:11" ht="13.9" thickBot="1" x14ac:dyDescent="0.45">
      <c r="B34" s="422" t="s">
        <v>66</v>
      </c>
      <c r="C34" s="423"/>
      <c r="D34" s="468">
        <f>D27+D20+D12+SUM(D30:D33)</f>
        <v>0</v>
      </c>
      <c r="E34" s="468">
        <f>E27+E20+E12+SUM(E30:E33)</f>
        <v>0</v>
      </c>
      <c r="K34" s="455"/>
    </row>
    <row r="35" spans="1:11" ht="13.9" thickTop="1" x14ac:dyDescent="0.4">
      <c r="K35" s="455"/>
    </row>
    <row r="36" spans="1:11" ht="13.5" x14ac:dyDescent="0.4">
      <c r="K36" s="455"/>
    </row>
    <row r="37" spans="1:11" ht="13.5" x14ac:dyDescent="0.4">
      <c r="A37" s="431" t="s">
        <v>153</v>
      </c>
      <c r="B37" s="432" t="s">
        <v>67</v>
      </c>
      <c r="D37" s="423">
        <v>2023</v>
      </c>
      <c r="E37" s="423">
        <v>2024</v>
      </c>
      <c r="K37" s="455"/>
    </row>
    <row r="38" spans="1:11" ht="13.9" x14ac:dyDescent="0.4">
      <c r="B38" s="433" t="s">
        <v>172</v>
      </c>
      <c r="D38" s="467"/>
      <c r="E38" s="467"/>
      <c r="K38" s="455"/>
    </row>
    <row r="39" spans="1:11" ht="13.9" x14ac:dyDescent="0.4">
      <c r="B39" s="433" t="s">
        <v>170</v>
      </c>
      <c r="D39" s="467"/>
      <c r="E39" s="467"/>
      <c r="K39" s="455"/>
    </row>
    <row r="40" spans="1:11" ht="13.9" x14ac:dyDescent="0.4">
      <c r="B40" s="433" t="s">
        <v>171</v>
      </c>
      <c r="D40" s="467"/>
      <c r="E40" s="467"/>
    </row>
    <row r="41" spans="1:11" ht="14.25" thickBot="1" x14ac:dyDescent="0.45">
      <c r="B41" s="433" t="s">
        <v>70</v>
      </c>
      <c r="D41" s="469"/>
      <c r="E41" s="469"/>
    </row>
    <row r="42" spans="1:11" ht="13.9" x14ac:dyDescent="0.4">
      <c r="B42" s="432"/>
      <c r="D42" s="467"/>
      <c r="E42" s="467"/>
    </row>
    <row r="43" spans="1:11" ht="13.5" x14ac:dyDescent="0.4">
      <c r="B43" s="432" t="str">
        <f>CONCATENATE("Total ",$B$6)</f>
        <v>Total Sponsorizări şi publicitate</v>
      </c>
      <c r="D43" s="440">
        <f>SUM(D38:D41)</f>
        <v>0</v>
      </c>
      <c r="E43" s="440">
        <f>SUM(E38:E41)</f>
        <v>0</v>
      </c>
    </row>
    <row r="44" spans="1:11" ht="13.5" x14ac:dyDescent="0.4">
      <c r="D44" s="470">
        <f>D6-D43</f>
        <v>0</v>
      </c>
      <c r="E44" s="470">
        <f>E6-E43</f>
        <v>0</v>
      </c>
    </row>
    <row r="45" spans="1:11" x14ac:dyDescent="0.4">
      <c r="D45" s="471"/>
      <c r="E45" s="471"/>
    </row>
    <row r="46" spans="1:11" x14ac:dyDescent="0.4">
      <c r="D46" s="471"/>
      <c r="E46" s="471"/>
    </row>
    <row r="47" spans="1:11" ht="13.5" x14ac:dyDescent="0.4">
      <c r="A47" s="431" t="s">
        <v>154</v>
      </c>
      <c r="B47" s="432" t="s">
        <v>67</v>
      </c>
      <c r="D47" s="423">
        <v>2023</v>
      </c>
      <c r="E47" s="423">
        <v>2024</v>
      </c>
    </row>
    <row r="48" spans="1:11" ht="13.9" x14ac:dyDescent="0.4">
      <c r="B48" s="433" t="s">
        <v>205</v>
      </c>
      <c r="D48" s="467"/>
      <c r="E48" s="467"/>
    </row>
    <row r="49" spans="1:5" ht="13.9" x14ac:dyDescent="0.4">
      <c r="B49" s="433" t="s">
        <v>206</v>
      </c>
      <c r="D49" s="467"/>
      <c r="E49" s="467"/>
    </row>
    <row r="50" spans="1:5" ht="14.25" thickBot="1" x14ac:dyDescent="0.45">
      <c r="B50" s="433" t="s">
        <v>70</v>
      </c>
      <c r="D50" s="469"/>
      <c r="E50" s="469"/>
    </row>
    <row r="51" spans="1:5" ht="13.9" x14ac:dyDescent="0.4">
      <c r="B51" s="432"/>
      <c r="D51" s="467"/>
      <c r="E51" s="467"/>
    </row>
    <row r="52" spans="1:5" ht="13.5" x14ac:dyDescent="0.4">
      <c r="B52" s="432" t="str">
        <f>CONCATENATE("Total ",$B$9)</f>
        <v>Total Venituri UEFA (plăți solidaritate și sume premiere)</v>
      </c>
      <c r="D52" s="440">
        <f>SUM(D48:D50)</f>
        <v>0</v>
      </c>
      <c r="E52" s="440">
        <f>SUM(E48:E50)</f>
        <v>0</v>
      </c>
    </row>
    <row r="53" spans="1:5" ht="13.5" x14ac:dyDescent="0.4">
      <c r="D53" s="470">
        <f>+D9-D52</f>
        <v>0</v>
      </c>
      <c r="E53" s="470">
        <f>+E9-E52</f>
        <v>0</v>
      </c>
    </row>
    <row r="54" spans="1:5" x14ac:dyDescent="0.4">
      <c r="D54" s="471"/>
      <c r="E54" s="471"/>
    </row>
    <row r="55" spans="1:5" x14ac:dyDescent="0.4">
      <c r="D55" s="471"/>
      <c r="E55" s="471"/>
    </row>
    <row r="56" spans="1:5" ht="13.5" x14ac:dyDescent="0.4">
      <c r="A56" s="431" t="s">
        <v>155</v>
      </c>
      <c r="B56" s="432" t="s">
        <v>67</v>
      </c>
      <c r="D56" s="423">
        <v>2023</v>
      </c>
      <c r="E56" s="423">
        <v>2024</v>
      </c>
    </row>
    <row r="57" spans="1:5" ht="13.9" x14ac:dyDescent="0.4">
      <c r="B57" s="433"/>
      <c r="D57" s="472"/>
      <c r="E57" s="472"/>
    </row>
    <row r="58" spans="1:5" ht="13.9" x14ac:dyDescent="0.4">
      <c r="B58" s="433" t="s">
        <v>207</v>
      </c>
      <c r="D58" s="472"/>
      <c r="E58" s="472"/>
    </row>
    <row r="59" spans="1:5" ht="13.9" x14ac:dyDescent="0.4">
      <c r="B59" s="433" t="s">
        <v>209</v>
      </c>
      <c r="D59" s="472"/>
      <c r="E59" s="472"/>
    </row>
    <row r="60" spans="1:5" ht="13.9" x14ac:dyDescent="0.4">
      <c r="B60" s="433" t="s">
        <v>210</v>
      </c>
      <c r="D60" s="467"/>
      <c r="E60" s="467"/>
    </row>
    <row r="61" spans="1:5" ht="13.9" x14ac:dyDescent="0.4">
      <c r="B61" s="433" t="s">
        <v>211</v>
      </c>
      <c r="D61" s="467"/>
      <c r="E61" s="467"/>
    </row>
    <row r="62" spans="1:5" ht="13.9" x14ac:dyDescent="0.4">
      <c r="B62" s="433" t="s">
        <v>341</v>
      </c>
      <c r="D62" s="467"/>
      <c r="E62" s="467"/>
    </row>
    <row r="63" spans="1:5" ht="13.9" x14ac:dyDescent="0.4">
      <c r="B63" s="433" t="s">
        <v>68</v>
      </c>
      <c r="D63" s="467"/>
      <c r="E63" s="467"/>
    </row>
    <row r="64" spans="1:5" ht="13.9" x14ac:dyDescent="0.4">
      <c r="B64" s="433" t="s">
        <v>69</v>
      </c>
      <c r="D64" s="467"/>
      <c r="E64" s="467"/>
    </row>
    <row r="65" spans="1:5" ht="13.9" x14ac:dyDescent="0.4">
      <c r="B65" s="433" t="s">
        <v>342</v>
      </c>
      <c r="D65" s="467"/>
      <c r="E65" s="467"/>
    </row>
    <row r="66" spans="1:5" ht="14.25" thickBot="1" x14ac:dyDescent="0.45">
      <c r="B66" s="433" t="s">
        <v>70</v>
      </c>
      <c r="D66" s="469"/>
      <c r="E66" s="469"/>
    </row>
    <row r="67" spans="1:5" ht="13.9" x14ac:dyDescent="0.4">
      <c r="B67" s="432"/>
      <c r="D67" s="467"/>
      <c r="E67" s="467"/>
    </row>
    <row r="68" spans="1:5" ht="13.5" x14ac:dyDescent="0.4">
      <c r="B68" s="432" t="str">
        <f>CONCATENATE("Total ",$B$11)</f>
        <v>Total Alte venituri din exploatare</v>
      </c>
      <c r="D68" s="440">
        <f>SUM(D58:D66)</f>
        <v>0</v>
      </c>
      <c r="E68" s="440">
        <f>SUM(E58:E66)</f>
        <v>0</v>
      </c>
    </row>
    <row r="69" spans="1:5" ht="13.5" x14ac:dyDescent="0.4">
      <c r="D69" s="470">
        <f>+D11-D68</f>
        <v>0</v>
      </c>
      <c r="E69" s="470">
        <f>+E11-E68</f>
        <v>0</v>
      </c>
    </row>
    <row r="70" spans="1:5" x14ac:dyDescent="0.4">
      <c r="D70" s="471"/>
      <c r="E70" s="471"/>
    </row>
    <row r="71" spans="1:5" x14ac:dyDescent="0.4">
      <c r="D71" s="471"/>
      <c r="E71" s="471"/>
    </row>
    <row r="72" spans="1:5" ht="13.5" x14ac:dyDescent="0.4">
      <c r="A72" s="431" t="s">
        <v>156</v>
      </c>
      <c r="B72" s="432" t="s">
        <v>67</v>
      </c>
      <c r="D72" s="423">
        <v>2023</v>
      </c>
      <c r="E72" s="423">
        <v>2024</v>
      </c>
    </row>
    <row r="73" spans="1:5" ht="13.9" x14ac:dyDescent="0.4">
      <c r="B73" s="433"/>
      <c r="D73" s="472"/>
      <c r="E73" s="472"/>
    </row>
    <row r="74" spans="1:5" ht="13.9" x14ac:dyDescent="0.4">
      <c r="B74" s="433" t="s">
        <v>71</v>
      </c>
      <c r="D74" s="467"/>
      <c r="E74" s="467"/>
    </row>
    <row r="75" spans="1:5" ht="13.9" x14ac:dyDescent="0.4">
      <c r="B75" s="433" t="s">
        <v>72</v>
      </c>
      <c r="D75" s="467"/>
      <c r="E75" s="467"/>
    </row>
    <row r="76" spans="1:5" ht="14.25" thickBot="1" x14ac:dyDescent="0.45">
      <c r="B76" s="433" t="s">
        <v>70</v>
      </c>
      <c r="D76" s="469"/>
      <c r="E76" s="469"/>
    </row>
    <row r="77" spans="1:5" ht="13.9" x14ac:dyDescent="0.4">
      <c r="B77" s="432"/>
      <c r="D77" s="467"/>
      <c r="E77" s="467"/>
    </row>
    <row r="78" spans="1:5" ht="27" x14ac:dyDescent="0.4">
      <c r="B78" s="432" t="str">
        <f>CONCATENATE("Total ",$B$15)</f>
        <v>Total Costuri aferente veniturilor din vânzări/costuri cu materialele</v>
      </c>
      <c r="D78" s="440">
        <f>SUM(D74:D76)</f>
        <v>0</v>
      </c>
      <c r="E78" s="440">
        <f>SUM(E74:E76)</f>
        <v>0</v>
      </c>
    </row>
    <row r="79" spans="1:5" ht="13.5" x14ac:dyDescent="0.4">
      <c r="D79" s="470">
        <f>+D15-D78</f>
        <v>0</v>
      </c>
      <c r="E79" s="470">
        <f>+E15-E78</f>
        <v>0</v>
      </c>
    </row>
    <row r="80" spans="1:5" x14ac:dyDescent="0.4">
      <c r="D80" s="471"/>
      <c r="E80" s="471"/>
    </row>
    <row r="81" spans="1:5" x14ac:dyDescent="0.4">
      <c r="D81" s="471"/>
      <c r="E81" s="471"/>
    </row>
    <row r="82" spans="1:5" ht="13.5" x14ac:dyDescent="0.4">
      <c r="A82" s="431" t="s">
        <v>157</v>
      </c>
      <c r="B82" s="432" t="s">
        <v>67</v>
      </c>
      <c r="D82" s="423">
        <v>2023</v>
      </c>
      <c r="E82" s="423">
        <v>2024</v>
      </c>
    </row>
    <row r="83" spans="1:5" ht="13.9" x14ac:dyDescent="0.4">
      <c r="B83" s="433"/>
      <c r="D83" s="472"/>
      <c r="E83" s="472"/>
    </row>
    <row r="84" spans="1:5" ht="13.9" x14ac:dyDescent="0.4">
      <c r="B84" s="433" t="s">
        <v>214</v>
      </c>
      <c r="D84" s="467"/>
      <c r="E84" s="467"/>
    </row>
    <row r="85" spans="1:5" ht="13.9" x14ac:dyDescent="0.4">
      <c r="B85" s="433" t="s">
        <v>215</v>
      </c>
      <c r="D85" s="467"/>
      <c r="E85" s="467"/>
    </row>
    <row r="86" spans="1:5" ht="13.9" x14ac:dyDescent="0.4">
      <c r="B86" s="433" t="s">
        <v>216</v>
      </c>
      <c r="D86" s="467"/>
      <c r="E86" s="467"/>
    </row>
    <row r="87" spans="1:5" ht="13.9" x14ac:dyDescent="0.4">
      <c r="B87" s="433" t="s">
        <v>217</v>
      </c>
      <c r="D87" s="473"/>
      <c r="E87" s="473"/>
    </row>
    <row r="88" spans="1:5" ht="13.9" x14ac:dyDescent="0.4">
      <c r="B88" s="432" t="s">
        <v>218</v>
      </c>
      <c r="D88" s="474">
        <f>SUM(D84:D87)</f>
        <v>0</v>
      </c>
      <c r="E88" s="474">
        <f>SUM(E84:E87)</f>
        <v>0</v>
      </c>
    </row>
    <row r="89" spans="1:5" ht="13.9" x14ac:dyDescent="0.4">
      <c r="B89" s="553" t="s">
        <v>412</v>
      </c>
      <c r="C89" s="554"/>
      <c r="D89" s="555"/>
      <c r="E89" s="555"/>
    </row>
    <row r="90" spans="1:5" ht="13.9" x14ac:dyDescent="0.4">
      <c r="B90" s="553" t="s">
        <v>413</v>
      </c>
      <c r="C90" s="554"/>
      <c r="D90" s="555"/>
      <c r="E90" s="555"/>
    </row>
    <row r="91" spans="1:5" ht="13.9" x14ac:dyDescent="0.4">
      <c r="B91" s="553" t="s">
        <v>414</v>
      </c>
      <c r="C91" s="554"/>
      <c r="D91" s="555"/>
      <c r="E91" s="555"/>
    </row>
    <row r="92" spans="1:5" ht="13.9" x14ac:dyDescent="0.4">
      <c r="B92" s="556" t="s">
        <v>415</v>
      </c>
      <c r="C92" s="554"/>
      <c r="D92" s="557">
        <f>SUM(D89:D91)</f>
        <v>0</v>
      </c>
      <c r="E92" s="557">
        <f>SUM(E89:E91)</f>
        <v>0</v>
      </c>
    </row>
    <row r="93" spans="1:5" ht="13.9" x14ac:dyDescent="0.4">
      <c r="B93" s="503" t="s">
        <v>383</v>
      </c>
      <c r="D93" s="474"/>
      <c r="E93" s="474"/>
    </row>
    <row r="94" spans="1:5" ht="13.9" x14ac:dyDescent="0.4">
      <c r="B94" s="503" t="s">
        <v>380</v>
      </c>
      <c r="D94" s="474"/>
      <c r="E94" s="474"/>
    </row>
    <row r="95" spans="1:5" ht="13.9" x14ac:dyDescent="0.4">
      <c r="B95" s="503" t="s">
        <v>381</v>
      </c>
      <c r="D95" s="474"/>
      <c r="E95" s="474"/>
    </row>
    <row r="96" spans="1:5" ht="13.9" x14ac:dyDescent="0.4">
      <c r="B96" s="503" t="s">
        <v>382</v>
      </c>
      <c r="D96" s="474"/>
      <c r="E96" s="474"/>
    </row>
    <row r="97" spans="1:5" ht="13.9" x14ac:dyDescent="0.4">
      <c r="B97" s="504" t="s">
        <v>384</v>
      </c>
      <c r="D97" s="505">
        <f t="shared" ref="D97:E97" si="0">SUM(D93:D96)</f>
        <v>0</v>
      </c>
      <c r="E97" s="505">
        <f t="shared" si="0"/>
        <v>0</v>
      </c>
    </row>
    <row r="98" spans="1:5" ht="13.5" x14ac:dyDescent="0.4">
      <c r="B98" s="506" t="s">
        <v>416</v>
      </c>
      <c r="D98" s="466">
        <f>D97+D88+D92</f>
        <v>0</v>
      </c>
      <c r="E98" s="466">
        <f>E97+E88+E92</f>
        <v>0</v>
      </c>
    </row>
    <row r="99" spans="1:5" ht="13.9" x14ac:dyDescent="0.4">
      <c r="B99" s="433" t="s">
        <v>219</v>
      </c>
      <c r="D99" s="467"/>
      <c r="E99" s="467"/>
    </row>
    <row r="100" spans="1:5" ht="13.9" x14ac:dyDescent="0.4">
      <c r="B100" s="433" t="s">
        <v>220</v>
      </c>
      <c r="D100" s="467"/>
      <c r="E100" s="467"/>
    </row>
    <row r="101" spans="1:5" ht="13.9" x14ac:dyDescent="0.4">
      <c r="B101" s="433" t="s">
        <v>221</v>
      </c>
      <c r="D101" s="467"/>
      <c r="E101" s="467"/>
    </row>
    <row r="102" spans="1:5" ht="13.9" x14ac:dyDescent="0.4">
      <c r="B102" s="433" t="s">
        <v>222</v>
      </c>
      <c r="D102" s="473"/>
      <c r="E102" s="473"/>
    </row>
    <row r="103" spans="1:5" ht="13.9" x14ac:dyDescent="0.4">
      <c r="B103" s="432" t="s">
        <v>223</v>
      </c>
      <c r="D103" s="474">
        <f>SUM(D99:D102)</f>
        <v>0</v>
      </c>
      <c r="E103" s="474">
        <f>SUM(E99:E102)</f>
        <v>0</v>
      </c>
    </row>
    <row r="104" spans="1:5" ht="13.9" x14ac:dyDescent="0.4">
      <c r="B104" s="432"/>
      <c r="D104" s="467"/>
      <c r="E104" s="467"/>
    </row>
    <row r="105" spans="1:5" ht="13.5" x14ac:dyDescent="0.4">
      <c r="B105" s="432" t="str">
        <f>CONCATENATE("Total ",$B$16)</f>
        <v>Total Cheltuieli privind beneficiile pentru angajaţi</v>
      </c>
      <c r="D105" s="440">
        <f t="shared" ref="D105:E105" si="1">+D103+D98</f>
        <v>0</v>
      </c>
      <c r="E105" s="440">
        <f t="shared" si="1"/>
        <v>0</v>
      </c>
    </row>
    <row r="106" spans="1:5" ht="13.5" x14ac:dyDescent="0.4">
      <c r="D106" s="470">
        <f>+D16-D105</f>
        <v>0</v>
      </c>
      <c r="E106" s="470">
        <f>+E16-E105</f>
        <v>0</v>
      </c>
    </row>
    <row r="107" spans="1:5" x14ac:dyDescent="0.4">
      <c r="D107" s="471"/>
      <c r="E107" s="471"/>
    </row>
    <row r="108" spans="1:5" x14ac:dyDescent="0.4">
      <c r="D108" s="471"/>
      <c r="E108" s="471"/>
    </row>
    <row r="109" spans="1:5" ht="13.5" x14ac:dyDescent="0.4">
      <c r="A109" s="431"/>
      <c r="B109" s="432" t="s">
        <v>67</v>
      </c>
      <c r="D109" s="423">
        <v>2023</v>
      </c>
      <c r="E109" s="423">
        <v>2024</v>
      </c>
    </row>
    <row r="110" spans="1:5" ht="13.9" x14ac:dyDescent="0.4">
      <c r="B110" s="433"/>
      <c r="D110" s="472"/>
      <c r="E110" s="472"/>
    </row>
    <row r="111" spans="1:5" ht="13.9" x14ac:dyDescent="0.4">
      <c r="B111" s="457" t="s">
        <v>352</v>
      </c>
      <c r="D111" s="467">
        <f>+D88</f>
        <v>0</v>
      </c>
      <c r="E111" s="467">
        <f>+E88</f>
        <v>0</v>
      </c>
    </row>
    <row r="112" spans="1:5" ht="13.9" x14ac:dyDescent="0.4">
      <c r="B112" s="457" t="s">
        <v>354</v>
      </c>
      <c r="D112" s="467"/>
      <c r="E112" s="467"/>
    </row>
    <row r="113" spans="1:5" ht="13.9" x14ac:dyDescent="0.4">
      <c r="B113" s="457" t="s">
        <v>355</v>
      </c>
      <c r="D113" s="467"/>
      <c r="E113" s="467"/>
    </row>
    <row r="114" spans="1:5" ht="13.9" x14ac:dyDescent="0.4">
      <c r="B114" s="457" t="s">
        <v>356</v>
      </c>
      <c r="D114" s="467"/>
      <c r="E114" s="467"/>
    </row>
    <row r="115" spans="1:5" ht="13.9" x14ac:dyDescent="0.4">
      <c r="B115" s="457" t="s">
        <v>357</v>
      </c>
      <c r="D115" s="467"/>
      <c r="E115" s="467"/>
    </row>
    <row r="116" spans="1:5" ht="13.9" x14ac:dyDescent="0.4">
      <c r="B116" s="457" t="s">
        <v>353</v>
      </c>
      <c r="D116" s="467"/>
      <c r="E116" s="467"/>
    </row>
    <row r="117" spans="1:5" ht="14.25" thickBot="1" x14ac:dyDescent="0.45">
      <c r="B117" s="457"/>
      <c r="D117" s="469"/>
      <c r="E117" s="469"/>
    </row>
    <row r="118" spans="1:5" ht="13.9" x14ac:dyDescent="0.4">
      <c r="D118" s="467"/>
      <c r="E118" s="467"/>
    </row>
    <row r="119" spans="1:5" ht="13.5" x14ac:dyDescent="0.4">
      <c r="B119" s="432" t="str">
        <f>CONCATENATE("Total ",$B$16)</f>
        <v>Total Cheltuieli privind beneficiile pentru angajaţi</v>
      </c>
      <c r="D119" s="440">
        <f>SUM(D111:D117)</f>
        <v>0</v>
      </c>
      <c r="E119" s="440">
        <f>SUM(E111:E117)</f>
        <v>0</v>
      </c>
    </row>
    <row r="120" spans="1:5" ht="13.5" x14ac:dyDescent="0.4">
      <c r="D120" s="470">
        <f>+D119-D105</f>
        <v>0</v>
      </c>
      <c r="E120" s="470">
        <f>+E119-E105</f>
        <v>0</v>
      </c>
    </row>
    <row r="121" spans="1:5" x14ac:dyDescent="0.4">
      <c r="D121" s="471"/>
      <c r="E121" s="471"/>
    </row>
    <row r="122" spans="1:5" x14ac:dyDescent="0.4">
      <c r="D122" s="471"/>
      <c r="E122" s="471"/>
    </row>
    <row r="123" spans="1:5" ht="13.5" x14ac:dyDescent="0.4">
      <c r="A123" s="431" t="s">
        <v>158</v>
      </c>
      <c r="B123" s="432" t="s">
        <v>67</v>
      </c>
      <c r="D123" s="423">
        <v>2023</v>
      </c>
      <c r="E123" s="423">
        <v>2024</v>
      </c>
    </row>
    <row r="124" spans="1:5" ht="13.9" x14ac:dyDescent="0.4">
      <c r="B124" s="433"/>
      <c r="D124" s="472"/>
      <c r="E124" s="472"/>
    </row>
    <row r="125" spans="1:5" ht="13.9" x14ac:dyDescent="0.4">
      <c r="B125" s="433" t="s">
        <v>212</v>
      </c>
      <c r="D125" s="467"/>
      <c r="E125" s="467"/>
    </row>
    <row r="126" spans="1:5" ht="13.9" x14ac:dyDescent="0.4">
      <c r="B126" s="433" t="s">
        <v>213</v>
      </c>
      <c r="D126" s="467"/>
      <c r="E126" s="467"/>
    </row>
    <row r="127" spans="1:5" ht="13.9" x14ac:dyDescent="0.4">
      <c r="B127" s="433" t="s">
        <v>281</v>
      </c>
      <c r="D127" s="467"/>
      <c r="E127" s="467"/>
    </row>
    <row r="128" spans="1:5" ht="13.9" x14ac:dyDescent="0.4">
      <c r="B128" s="433" t="s">
        <v>331</v>
      </c>
      <c r="D128" s="467"/>
      <c r="E128" s="467"/>
    </row>
    <row r="129" spans="1:5" ht="13.5" customHeight="1" x14ac:dyDescent="0.4">
      <c r="B129" s="433" t="s">
        <v>332</v>
      </c>
      <c r="D129" s="467"/>
      <c r="E129" s="467"/>
    </row>
    <row r="130" spans="1:5" ht="13.9" x14ac:dyDescent="0.4">
      <c r="B130" s="433" t="s">
        <v>334</v>
      </c>
      <c r="D130" s="467"/>
      <c r="E130" s="467"/>
    </row>
    <row r="131" spans="1:5" ht="13.9" x14ac:dyDescent="0.4">
      <c r="B131" s="433" t="s">
        <v>333</v>
      </c>
      <c r="D131" s="467"/>
      <c r="E131" s="467"/>
    </row>
    <row r="132" spans="1:5" ht="13.9" x14ac:dyDescent="0.4">
      <c r="B132" s="433" t="s">
        <v>282</v>
      </c>
      <c r="D132" s="467"/>
      <c r="E132" s="467"/>
    </row>
    <row r="133" spans="1:5" ht="13.9" x14ac:dyDescent="0.4">
      <c r="B133" s="433" t="s">
        <v>343</v>
      </c>
      <c r="D133" s="467"/>
      <c r="E133" s="467"/>
    </row>
    <row r="134" spans="1:5" ht="13.9" x14ac:dyDescent="0.4">
      <c r="B134" s="433" t="s">
        <v>344</v>
      </c>
      <c r="D134" s="467"/>
      <c r="E134" s="467"/>
    </row>
    <row r="135" spans="1:5" ht="13.9" x14ac:dyDescent="0.4">
      <c r="B135" s="433" t="s">
        <v>345</v>
      </c>
      <c r="D135" s="467"/>
      <c r="E135" s="467"/>
    </row>
    <row r="136" spans="1:5" ht="13.9" x14ac:dyDescent="0.4">
      <c r="B136" s="433" t="s">
        <v>351</v>
      </c>
      <c r="D136" s="467"/>
      <c r="E136" s="467"/>
    </row>
    <row r="137" spans="1:5" ht="13.9" x14ac:dyDescent="0.4">
      <c r="B137" s="433" t="s">
        <v>346</v>
      </c>
      <c r="D137" s="467"/>
      <c r="E137" s="467"/>
    </row>
    <row r="138" spans="1:5" ht="13.9" x14ac:dyDescent="0.4">
      <c r="B138" s="433" t="s">
        <v>69</v>
      </c>
      <c r="D138" s="467"/>
      <c r="E138" s="467"/>
    </row>
    <row r="139" spans="1:5" ht="14.25" thickBot="1" x14ac:dyDescent="0.45">
      <c r="B139" s="433" t="s">
        <v>70</v>
      </c>
      <c r="D139" s="469"/>
      <c r="E139" s="469"/>
    </row>
    <row r="140" spans="1:5" ht="13.9" x14ac:dyDescent="0.4">
      <c r="B140" s="432"/>
      <c r="D140" s="467"/>
      <c r="E140" s="467"/>
    </row>
    <row r="141" spans="1:5" ht="13.5" x14ac:dyDescent="0.4">
      <c r="B141" s="432" t="str">
        <f>CONCATENATE("Total ",$B$19)</f>
        <v>Total Alte cheltuieli de exploatare</v>
      </c>
      <c r="D141" s="440">
        <f>SUM(D125:D139)</f>
        <v>0</v>
      </c>
      <c r="E141" s="440">
        <f>SUM(E125:E139)</f>
        <v>0</v>
      </c>
    </row>
    <row r="142" spans="1:5" ht="13.5" x14ac:dyDescent="0.4">
      <c r="D142" s="470">
        <f>+D19-D141</f>
        <v>0</v>
      </c>
      <c r="E142" s="470">
        <f>+E19-E141</f>
        <v>0</v>
      </c>
    </row>
    <row r="144" spans="1:5" ht="13.5" x14ac:dyDescent="0.4">
      <c r="A144" s="431" t="s">
        <v>160</v>
      </c>
      <c r="B144" s="432" t="s">
        <v>67</v>
      </c>
      <c r="D144" s="423">
        <v>2023</v>
      </c>
      <c r="E144" s="423">
        <v>2024</v>
      </c>
    </row>
    <row r="146" spans="1:5" ht="13.9" x14ac:dyDescent="0.4">
      <c r="B146" s="426" t="s">
        <v>328</v>
      </c>
    </row>
    <row r="147" spans="1:5" ht="13.9" x14ac:dyDescent="0.4">
      <c r="B147" s="426" t="s">
        <v>371</v>
      </c>
    </row>
    <row r="148" spans="1:5" ht="13.9" x14ac:dyDescent="0.4">
      <c r="B148" s="426" t="s">
        <v>330</v>
      </c>
    </row>
    <row r="149" spans="1:5" ht="13.9" x14ac:dyDescent="0.4">
      <c r="B149" s="426" t="s">
        <v>329</v>
      </c>
    </row>
    <row r="150" spans="1:5" ht="14.25" thickBot="1" x14ac:dyDescent="0.45">
      <c r="B150" s="426"/>
      <c r="D150" s="469"/>
      <c r="E150" s="469"/>
    </row>
    <row r="152" spans="1:5" ht="13.5" x14ac:dyDescent="0.4">
      <c r="B152" s="432" t="s">
        <v>327</v>
      </c>
      <c r="D152" s="440">
        <f>SUM(D146:D150)</f>
        <v>0</v>
      </c>
      <c r="E152" s="440">
        <f>SUM(E146:E150)</f>
        <v>0</v>
      </c>
    </row>
    <row r="153" spans="1:5" ht="13.5" x14ac:dyDescent="0.4">
      <c r="D153" s="470">
        <f>+D23-D152</f>
        <v>0</v>
      </c>
      <c r="E153" s="470">
        <f>+E23-E152</f>
        <v>0</v>
      </c>
    </row>
    <row r="154" spans="1:5" x14ac:dyDescent="0.4">
      <c r="D154" s="431"/>
      <c r="E154" s="431"/>
    </row>
    <row r="155" spans="1:5" ht="13.5" x14ac:dyDescent="0.4">
      <c r="A155" s="431" t="s">
        <v>159</v>
      </c>
      <c r="B155" s="432" t="s">
        <v>67</v>
      </c>
      <c r="D155" s="423">
        <v>2023</v>
      </c>
      <c r="E155" s="423">
        <v>2024</v>
      </c>
    </row>
    <row r="157" spans="1:5" ht="13.9" x14ac:dyDescent="0.4">
      <c r="B157" s="426" t="s">
        <v>73</v>
      </c>
    </row>
    <row r="158" spans="1:5" ht="13.9" x14ac:dyDescent="0.4">
      <c r="B158" s="426" t="s">
        <v>75</v>
      </c>
    </row>
    <row r="159" spans="1:5" ht="13.9" x14ac:dyDescent="0.4">
      <c r="B159" s="426" t="s">
        <v>74</v>
      </c>
    </row>
    <row r="160" spans="1:5" ht="13.9" x14ac:dyDescent="0.4">
      <c r="B160" s="426" t="s">
        <v>76</v>
      </c>
    </row>
    <row r="161" spans="2:5" ht="13.9" x14ac:dyDescent="0.4">
      <c r="B161" s="426" t="s">
        <v>77</v>
      </c>
    </row>
    <row r="162" spans="2:5" ht="14.25" thickBot="1" x14ac:dyDescent="0.45">
      <c r="B162" s="426" t="s">
        <v>78</v>
      </c>
      <c r="D162" s="469"/>
      <c r="E162" s="469"/>
    </row>
    <row r="164" spans="2:5" ht="13.5" x14ac:dyDescent="0.4">
      <c r="B164" s="432" t="str">
        <f>CONCATENATE("Total ",$B$31)</f>
        <v>Total Profit/(pierdere) financiara</v>
      </c>
      <c r="D164" s="440">
        <f>SUM(D157:D162)</f>
        <v>0</v>
      </c>
      <c r="E164" s="440">
        <f>SUM(E157:E162)</f>
        <v>0</v>
      </c>
    </row>
    <row r="165" spans="2:5" ht="13.5" x14ac:dyDescent="0.4">
      <c r="D165" s="470">
        <f>+D31-D164</f>
        <v>0</v>
      </c>
      <c r="E165" s="470">
        <f>+E31-E164</f>
        <v>0</v>
      </c>
    </row>
  </sheetData>
  <pageMargins left="0.7" right="0.7" top="0.75" bottom="0.75" header="0.3" footer="0.3"/>
  <pageSetup paperSize="9" scale="97" orientation="portrait" r:id="rId1"/>
  <rowBreaks count="2" manualBreakCount="2">
    <brk id="35" min="1" max="5" man="1"/>
    <brk id="106" min="1"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K31"/>
  <sheetViews>
    <sheetView zoomScale="92" zoomScaleNormal="92" workbookViewId="0">
      <pane xSplit="2" ySplit="4" topLeftCell="C5" activePane="bottomRight" state="frozen"/>
      <selection activeCell="T12" sqref="T12"/>
      <selection pane="topRight" activeCell="T12" sqref="T12"/>
      <selection pane="bottomLeft" activeCell="T12" sqref="T12"/>
      <selection pane="bottomRight" activeCell="C3" sqref="C3:D3"/>
    </sheetView>
  </sheetViews>
  <sheetFormatPr defaultColWidth="9.0703125" defaultRowHeight="13.15" x14ac:dyDescent="0.4"/>
  <cols>
    <col min="1" max="1" width="11" style="2" customWidth="1"/>
    <col min="2" max="2" width="38.5703125" style="2" customWidth="1"/>
    <col min="3" max="3" width="17.28515625" style="2" customWidth="1"/>
    <col min="4" max="5" width="16.92578125" style="2" customWidth="1"/>
    <col min="6" max="6" width="15.92578125" style="2" customWidth="1"/>
    <col min="7" max="7" width="13.7109375" style="2" customWidth="1"/>
    <col min="8" max="8" width="15.92578125" style="2" customWidth="1"/>
    <col min="9" max="9" width="15" style="2" customWidth="1"/>
    <col min="10" max="10" width="14.0703125" style="2" customWidth="1"/>
    <col min="11" max="11" width="16.0703125" style="2" customWidth="1"/>
    <col min="12" max="16384" width="9.0703125" style="2"/>
  </cols>
  <sheetData>
    <row r="1" spans="2:11" ht="15.75" x14ac:dyDescent="0.5">
      <c r="B1" s="99" t="s">
        <v>201</v>
      </c>
      <c r="C1" s="99"/>
      <c r="D1" s="99"/>
      <c r="E1" s="99"/>
    </row>
    <row r="2" spans="2:11" ht="13.5" thickBot="1" x14ac:dyDescent="0.45"/>
    <row r="3" spans="2:11" ht="29.25" customHeight="1" x14ac:dyDescent="0.4">
      <c r="B3" s="731" t="s">
        <v>152</v>
      </c>
      <c r="C3" s="735" t="s">
        <v>474</v>
      </c>
      <c r="D3" s="736"/>
      <c r="E3" s="458"/>
      <c r="F3" s="733" t="s">
        <v>264</v>
      </c>
      <c r="G3" s="734"/>
      <c r="H3" s="734"/>
      <c r="I3" s="735"/>
      <c r="J3" s="734" t="s">
        <v>464</v>
      </c>
      <c r="K3" s="743" t="s">
        <v>313</v>
      </c>
    </row>
    <row r="4" spans="2:11" ht="39.75" customHeight="1" thickBot="1" x14ac:dyDescent="0.45">
      <c r="B4" s="732"/>
      <c r="C4" s="83" t="s">
        <v>462</v>
      </c>
      <c r="D4" s="546" t="s">
        <v>263</v>
      </c>
      <c r="E4" s="547" t="s">
        <v>358</v>
      </c>
      <c r="F4" s="548" t="s">
        <v>475</v>
      </c>
      <c r="G4" s="546" t="s">
        <v>405</v>
      </c>
      <c r="H4" s="546" t="s">
        <v>260</v>
      </c>
      <c r="I4" s="547" t="s">
        <v>476</v>
      </c>
      <c r="J4" s="741" t="s">
        <v>132</v>
      </c>
      <c r="K4" s="744"/>
    </row>
    <row r="5" spans="2:11" ht="13.5" customHeight="1" thickBot="1" x14ac:dyDescent="0.45">
      <c r="B5" s="82" t="s">
        <v>57</v>
      </c>
      <c r="C5" s="193" t="s">
        <v>58</v>
      </c>
      <c r="D5" s="193" t="s">
        <v>45</v>
      </c>
      <c r="E5" s="383" t="s">
        <v>144</v>
      </c>
      <c r="F5" s="193" t="s">
        <v>33</v>
      </c>
      <c r="G5" s="193" t="s">
        <v>34</v>
      </c>
      <c r="H5" s="193" t="s">
        <v>55</v>
      </c>
      <c r="I5" s="383" t="s">
        <v>359</v>
      </c>
      <c r="J5" s="391" t="s">
        <v>35</v>
      </c>
      <c r="K5" s="392"/>
    </row>
    <row r="6" spans="2:11" ht="13.5" thickBot="1" x14ac:dyDescent="0.45">
      <c r="B6" s="376" t="s">
        <v>378</v>
      </c>
      <c r="C6" s="377"/>
      <c r="D6" s="378"/>
      <c r="E6" s="460"/>
      <c r="F6" s="376"/>
      <c r="G6" s="377"/>
      <c r="H6" s="377"/>
      <c r="I6" s="378"/>
      <c r="J6" s="397"/>
      <c r="K6" s="398"/>
    </row>
    <row r="7" spans="2:11" ht="12.75" customHeight="1" x14ac:dyDescent="0.4">
      <c r="B7" s="737" t="s">
        <v>268</v>
      </c>
      <c r="C7" s="738"/>
      <c r="D7" s="738"/>
      <c r="E7" s="459"/>
      <c r="F7" s="188"/>
      <c r="G7" s="189"/>
      <c r="H7" s="189"/>
      <c r="I7" s="384"/>
      <c r="J7" s="394"/>
      <c r="K7" s="395"/>
    </row>
    <row r="8" spans="2:11" x14ac:dyDescent="0.4">
      <c r="B8" s="84" t="s">
        <v>270</v>
      </c>
      <c r="C8" s="33"/>
      <c r="D8" s="380">
        <v>45342</v>
      </c>
      <c r="E8" s="404"/>
      <c r="F8" s="32"/>
      <c r="G8" s="30"/>
      <c r="H8" s="30"/>
      <c r="I8" s="385"/>
      <c r="J8" s="404"/>
      <c r="K8" s="85" t="str">
        <f t="shared" ref="K8:K18" si="0">IF(J8="REESALONAT","[Data!]","")</f>
        <v/>
      </c>
    </row>
    <row r="9" spans="2:11" x14ac:dyDescent="0.4">
      <c r="B9" s="32"/>
      <c r="C9" s="33">
        <v>10000</v>
      </c>
      <c r="D9" s="380">
        <v>45713</v>
      </c>
      <c r="E9" s="404" t="s">
        <v>246</v>
      </c>
      <c r="F9" s="32">
        <f>C9</f>
        <v>10000</v>
      </c>
      <c r="G9" s="30">
        <v>45772</v>
      </c>
      <c r="H9" s="30" t="s">
        <v>267</v>
      </c>
      <c r="I9" s="210">
        <f>+C9-F9</f>
        <v>0</v>
      </c>
      <c r="J9" s="404" t="s">
        <v>246</v>
      </c>
      <c r="K9" s="85" t="str">
        <f t="shared" si="0"/>
        <v/>
      </c>
    </row>
    <row r="10" spans="2:11" x14ac:dyDescent="0.4">
      <c r="B10" s="32"/>
      <c r="C10" s="33">
        <v>12000</v>
      </c>
      <c r="D10" s="380">
        <v>45741</v>
      </c>
      <c r="E10" s="404" t="s">
        <v>246</v>
      </c>
      <c r="F10" s="37"/>
      <c r="G10" s="30"/>
      <c r="H10" s="30"/>
      <c r="I10" s="210">
        <f>+C10-F10</f>
        <v>12000</v>
      </c>
      <c r="J10" s="404" t="s">
        <v>246</v>
      </c>
      <c r="K10" s="85" t="str">
        <f t="shared" si="0"/>
        <v/>
      </c>
    </row>
    <row r="11" spans="2:11" x14ac:dyDescent="0.4">
      <c r="B11" s="32"/>
      <c r="C11" s="35"/>
      <c r="D11" s="34"/>
      <c r="E11" s="404" t="s">
        <v>322</v>
      </c>
      <c r="F11" s="37"/>
      <c r="G11" s="30"/>
      <c r="H11" s="30"/>
      <c r="I11" s="211"/>
      <c r="J11" s="404" t="s">
        <v>322</v>
      </c>
      <c r="K11" s="85" t="str">
        <f t="shared" si="0"/>
        <v/>
      </c>
    </row>
    <row r="12" spans="2:11" x14ac:dyDescent="0.4">
      <c r="B12" s="84" t="s">
        <v>271</v>
      </c>
      <c r="C12" s="35"/>
      <c r="D12" s="34"/>
      <c r="E12" s="404"/>
      <c r="F12" s="37"/>
      <c r="G12" s="30"/>
      <c r="H12" s="30"/>
      <c r="I12" s="211"/>
      <c r="J12" s="404"/>
      <c r="K12" s="85" t="str">
        <f t="shared" si="0"/>
        <v/>
      </c>
    </row>
    <row r="13" spans="2:11" x14ac:dyDescent="0.4">
      <c r="B13" s="84" t="s">
        <v>272</v>
      </c>
      <c r="C13" s="35"/>
      <c r="D13" s="34"/>
      <c r="E13" s="404"/>
      <c r="F13" s="37"/>
      <c r="G13" s="30"/>
      <c r="H13" s="30"/>
      <c r="I13" s="211"/>
      <c r="J13" s="404"/>
      <c r="K13" s="85" t="str">
        <f t="shared" si="0"/>
        <v/>
      </c>
    </row>
    <row r="14" spans="2:11" x14ac:dyDescent="0.4">
      <c r="B14" s="103" t="s">
        <v>69</v>
      </c>
      <c r="C14" s="35"/>
      <c r="D14" s="34"/>
      <c r="E14" s="404"/>
      <c r="F14" s="37"/>
      <c r="G14" s="30"/>
      <c r="H14" s="30"/>
      <c r="I14" s="211"/>
      <c r="J14" s="404"/>
      <c r="K14" s="85" t="str">
        <f t="shared" si="0"/>
        <v/>
      </c>
    </row>
    <row r="15" spans="2:11" ht="12.75" customHeight="1" x14ac:dyDescent="0.4">
      <c r="B15" s="739" t="s">
        <v>269</v>
      </c>
      <c r="C15" s="740"/>
      <c r="D15" s="740"/>
      <c r="E15" s="387"/>
      <c r="F15" s="375"/>
      <c r="G15" s="145"/>
      <c r="H15" s="145"/>
      <c r="I15" s="260"/>
      <c r="J15" s="387"/>
      <c r="K15" s="399"/>
    </row>
    <row r="16" spans="2:11" x14ac:dyDescent="0.4">
      <c r="B16" s="84" t="s">
        <v>270</v>
      </c>
      <c r="C16" s="186"/>
      <c r="D16" s="380"/>
      <c r="E16" s="404"/>
      <c r="F16" s="194"/>
      <c r="G16" s="30"/>
      <c r="H16" s="195"/>
      <c r="I16" s="210"/>
      <c r="J16" s="404"/>
      <c r="K16" s="85" t="str">
        <f t="shared" si="0"/>
        <v/>
      </c>
    </row>
    <row r="17" spans="1:11" x14ac:dyDescent="0.4">
      <c r="B17" s="187"/>
      <c r="C17" s="186"/>
      <c r="D17" s="380"/>
      <c r="E17" s="404"/>
      <c r="F17" s="194"/>
      <c r="G17" s="30"/>
      <c r="H17" s="195"/>
      <c r="I17" s="210"/>
      <c r="J17" s="404"/>
      <c r="K17" s="85" t="str">
        <f t="shared" si="0"/>
        <v/>
      </c>
    </row>
    <row r="18" spans="1:11" x14ac:dyDescent="0.4">
      <c r="B18" s="187"/>
      <c r="C18" s="186"/>
      <c r="D18" s="380"/>
      <c r="E18" s="404"/>
      <c r="F18" s="194"/>
      <c r="G18" s="30"/>
      <c r="H18" s="195"/>
      <c r="I18" s="210"/>
      <c r="J18" s="404"/>
      <c r="K18" s="85" t="str">
        <f t="shared" si="0"/>
        <v/>
      </c>
    </row>
    <row r="19" spans="1:11" ht="12" customHeight="1" x14ac:dyDescent="0.4">
      <c r="B19" s="187"/>
      <c r="C19" s="186">
        <v>210000</v>
      </c>
      <c r="D19" s="381" t="s">
        <v>473</v>
      </c>
      <c r="E19" s="404" t="s">
        <v>280</v>
      </c>
      <c r="F19" s="190"/>
      <c r="G19" s="185"/>
      <c r="H19" s="185"/>
      <c r="I19" s="417">
        <f>+C19</f>
        <v>210000</v>
      </c>
      <c r="J19" s="404" t="s">
        <v>280</v>
      </c>
      <c r="K19" s="274" t="s">
        <v>473</v>
      </c>
    </row>
    <row r="20" spans="1:11" x14ac:dyDescent="0.4">
      <c r="B20" s="84" t="s">
        <v>271</v>
      </c>
      <c r="C20" s="34"/>
      <c r="D20" s="34"/>
      <c r="E20" s="404"/>
      <c r="F20" s="37"/>
      <c r="G20" s="30"/>
      <c r="H20" s="30"/>
      <c r="I20" s="211"/>
      <c r="J20" s="404"/>
      <c r="K20" s="388"/>
    </row>
    <row r="21" spans="1:11" x14ac:dyDescent="0.4">
      <c r="B21" s="84" t="s">
        <v>272</v>
      </c>
      <c r="C21" s="34"/>
      <c r="D21" s="34"/>
      <c r="E21" s="404"/>
      <c r="F21" s="37"/>
      <c r="G21" s="30"/>
      <c r="H21" s="30"/>
      <c r="I21" s="211"/>
      <c r="J21" s="404"/>
      <c r="K21" s="388"/>
    </row>
    <row r="22" spans="1:11" ht="13.5" thickBot="1" x14ac:dyDescent="0.45">
      <c r="B22" s="89" t="s">
        <v>69</v>
      </c>
      <c r="C22" s="48"/>
      <c r="D22" s="48"/>
      <c r="E22" s="461"/>
      <c r="F22" s="102"/>
      <c r="G22" s="44"/>
      <c r="H22" s="44"/>
      <c r="I22" s="214"/>
      <c r="J22" s="404"/>
      <c r="K22" s="392"/>
    </row>
    <row r="23" spans="1:11" ht="12.75" customHeight="1" thickBot="1" x14ac:dyDescent="0.45">
      <c r="B23" s="191" t="s">
        <v>379</v>
      </c>
      <c r="C23" s="181">
        <f>SUM(C8:C22)</f>
        <v>232000</v>
      </c>
      <c r="D23" s="215"/>
      <c r="E23" s="462"/>
      <c r="F23" s="191">
        <f>SUM(F8:F22)</f>
        <v>10000</v>
      </c>
      <c r="G23" s="182"/>
      <c r="H23" s="182"/>
      <c r="I23" s="215">
        <f>SUM(I8:I22)</f>
        <v>222000</v>
      </c>
      <c r="J23" s="182"/>
      <c r="K23" s="398"/>
    </row>
    <row r="24" spans="1:11" ht="13.5" thickBot="1" x14ac:dyDescent="0.45">
      <c r="C24" s="464" t="s">
        <v>306</v>
      </c>
      <c r="D24" s="463"/>
      <c r="E24" s="270">
        <f>SUMIF(E8:E22,"RESTANT",C8:C22)</f>
        <v>22000</v>
      </c>
      <c r="H24" s="464" t="s">
        <v>306</v>
      </c>
      <c r="I24" s="463"/>
      <c r="J24" s="270">
        <f>SUMIF(J8:J22,"RESTANT",I8:I22)</f>
        <v>12000</v>
      </c>
      <c r="K24" s="304"/>
    </row>
    <row r="27" spans="1:11" ht="12.75" customHeight="1" x14ac:dyDescent="0.4">
      <c r="A27" s="4">
        <f>C23-'44_Fiscale'!H23</f>
        <v>0</v>
      </c>
      <c r="B27" s="126" t="s">
        <v>249</v>
      </c>
      <c r="C27" s="742" t="s">
        <v>361</v>
      </c>
      <c r="D27" s="742"/>
      <c r="E27" s="742"/>
      <c r="F27" s="742"/>
      <c r="G27" s="742"/>
      <c r="H27" s="742"/>
      <c r="I27" s="742"/>
      <c r="J27" s="742"/>
    </row>
    <row r="28" spans="1:11" ht="12.75" customHeight="1" x14ac:dyDescent="0.4">
      <c r="A28" s="4">
        <f>E24-'44_Fiscale'!H24</f>
        <v>0</v>
      </c>
      <c r="B28" s="126" t="s">
        <v>145</v>
      </c>
      <c r="C28" s="742" t="s">
        <v>360</v>
      </c>
      <c r="D28" s="742"/>
      <c r="E28" s="742"/>
      <c r="F28" s="742"/>
      <c r="G28" s="742"/>
      <c r="H28" s="742"/>
      <c r="I28" s="742"/>
      <c r="J28" s="742"/>
    </row>
    <row r="30" spans="1:11" x14ac:dyDescent="0.4">
      <c r="B30" s="79" t="s">
        <v>37</v>
      </c>
      <c r="C30" s="79"/>
      <c r="D30" s="79"/>
      <c r="E30" s="79"/>
    </row>
    <row r="31" spans="1:11" ht="15" customHeight="1" x14ac:dyDescent="0.4">
      <c r="B31" s="98" t="s">
        <v>56</v>
      </c>
      <c r="C31" s="98"/>
      <c r="D31" s="98"/>
      <c r="E31" s="98"/>
    </row>
  </sheetData>
  <mergeCells count="9">
    <mergeCell ref="K3:K4"/>
    <mergeCell ref="B7:D7"/>
    <mergeCell ref="B15:D15"/>
    <mergeCell ref="C28:J28"/>
    <mergeCell ref="C27:J27"/>
    <mergeCell ref="B3:B4"/>
    <mergeCell ref="C3:D3"/>
    <mergeCell ref="F3:I3"/>
    <mergeCell ref="J3:J4"/>
  </mergeCells>
  <conditionalFormatting sqref="K8:K14">
    <cfRule type="containsText" dxfId="3" priority="2" stopIfTrue="1" operator="containsText" text="[Data!]">
      <formula>NOT(ISERROR(SEARCH("[Data!]",K8)))</formula>
    </cfRule>
  </conditionalFormatting>
  <conditionalFormatting sqref="K16:K18">
    <cfRule type="containsText" dxfId="2" priority="1" stopIfTrue="1" operator="containsText" text="[Data!]">
      <formula>NOT(ISERROR(SEARCH("[Data!]",K16)))</formula>
    </cfRule>
  </conditionalFormatting>
  <dataValidations count="1">
    <dataValidation type="list" allowBlank="1" showInputMessage="1" showErrorMessage="1" sqref="J8:J14 J16:J22 E8:E14 E16:E21" xr:uid="{00000000-0002-0000-0B00-000000000000}">
      <formula1>"NESCADENT,RESTANT,LITIGIU,REESALONAT,CONTINGENT"</formula1>
    </dataValidation>
  </dataValidation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A64D2-1BB3-4898-9667-4194872210BC}">
  <dimension ref="A1:L37"/>
  <sheetViews>
    <sheetView zoomScale="92" zoomScaleNormal="92" workbookViewId="0">
      <pane xSplit="2" ySplit="4" topLeftCell="C11" activePane="bottomRight" state="frozen"/>
      <selection activeCell="T12" sqref="T12"/>
      <selection pane="topRight" activeCell="T12" sqref="T12"/>
      <selection pane="bottomLeft" activeCell="T12" sqref="T12"/>
      <selection pane="bottomRight" activeCell="A17" sqref="A17"/>
    </sheetView>
  </sheetViews>
  <sheetFormatPr defaultColWidth="9.0703125" defaultRowHeight="13.15" x14ac:dyDescent="0.4"/>
  <cols>
    <col min="1" max="1" width="11" style="2" customWidth="1"/>
    <col min="2" max="2" width="38.5703125" style="2" customWidth="1"/>
    <col min="3" max="3" width="17.28515625" style="2" customWidth="1"/>
    <col min="4" max="4" width="16.92578125" style="2" customWidth="1"/>
    <col min="5" max="5" width="15.42578125" style="2" customWidth="1"/>
    <col min="6" max="6" width="13.7109375" style="2" customWidth="1"/>
    <col min="7" max="7" width="15.92578125" style="2" bestFit="1" customWidth="1"/>
    <col min="8" max="8" width="15" style="2" customWidth="1"/>
    <col min="9" max="9" width="12.42578125" style="2" customWidth="1"/>
    <col min="10" max="10" width="12.92578125" style="2" customWidth="1"/>
    <col min="11" max="11" width="16.5703125" style="2" customWidth="1"/>
    <col min="12" max="12" width="15.92578125" style="2" customWidth="1"/>
    <col min="13" max="16384" width="9.0703125" style="2"/>
  </cols>
  <sheetData>
    <row r="1" spans="2:12" ht="15.75" x14ac:dyDescent="0.5">
      <c r="B1" s="99" t="s">
        <v>428</v>
      </c>
      <c r="C1" s="99"/>
      <c r="D1" s="99"/>
    </row>
    <row r="2" spans="2:12" ht="13.5" thickBot="1" x14ac:dyDescent="0.45"/>
    <row r="3" spans="2:12" ht="29.25" customHeight="1" x14ac:dyDescent="0.4">
      <c r="B3" s="731" t="s">
        <v>429</v>
      </c>
      <c r="C3" s="735" t="s">
        <v>472</v>
      </c>
      <c r="D3" s="736"/>
      <c r="E3" s="733" t="s">
        <v>264</v>
      </c>
      <c r="F3" s="734"/>
      <c r="G3" s="734"/>
      <c r="H3" s="735"/>
      <c r="I3" s="733" t="s">
        <v>466</v>
      </c>
      <c r="J3" s="734" t="s">
        <v>463</v>
      </c>
      <c r="K3" s="734" t="s">
        <v>464</v>
      </c>
      <c r="L3" s="743" t="s">
        <v>313</v>
      </c>
    </row>
    <row r="4" spans="2:12" ht="39.75" customHeight="1" thickBot="1" x14ac:dyDescent="0.45">
      <c r="B4" s="732"/>
      <c r="C4" s="81" t="s">
        <v>262</v>
      </c>
      <c r="D4" s="379" t="s">
        <v>263</v>
      </c>
      <c r="E4" s="82" t="s">
        <v>471</v>
      </c>
      <c r="F4" s="546" t="s">
        <v>247</v>
      </c>
      <c r="G4" s="546" t="s">
        <v>260</v>
      </c>
      <c r="H4" s="208" t="s">
        <v>462</v>
      </c>
      <c r="I4" s="745"/>
      <c r="J4" s="741"/>
      <c r="K4" s="741" t="s">
        <v>132</v>
      </c>
      <c r="L4" s="744"/>
    </row>
    <row r="5" spans="2:12" ht="13.5" thickBot="1" x14ac:dyDescent="0.45">
      <c r="B5" s="82" t="s">
        <v>57</v>
      </c>
      <c r="C5" s="83" t="s">
        <v>58</v>
      </c>
      <c r="D5" s="208" t="s">
        <v>45</v>
      </c>
      <c r="E5" s="192" t="s">
        <v>144</v>
      </c>
      <c r="F5" s="193" t="s">
        <v>33</v>
      </c>
      <c r="G5" s="193" t="s">
        <v>34</v>
      </c>
      <c r="H5" s="383" t="s">
        <v>321</v>
      </c>
      <c r="I5" s="390" t="s">
        <v>46</v>
      </c>
      <c r="J5" s="391" t="s">
        <v>47</v>
      </c>
      <c r="K5" s="391" t="s">
        <v>35</v>
      </c>
      <c r="L5" s="392"/>
    </row>
    <row r="6" spans="2:12" ht="13.5" thickBot="1" x14ac:dyDescent="0.45">
      <c r="B6" s="376" t="s">
        <v>430</v>
      </c>
      <c r="C6" s="377"/>
      <c r="D6" s="378"/>
      <c r="E6" s="376"/>
      <c r="F6" s="377"/>
      <c r="G6" s="377"/>
      <c r="H6" s="378"/>
      <c r="I6" s="396"/>
      <c r="J6" s="397"/>
      <c r="K6" s="397"/>
      <c r="L6" s="398"/>
    </row>
    <row r="7" spans="2:12" x14ac:dyDescent="0.4">
      <c r="B7" s="84" t="s">
        <v>431</v>
      </c>
      <c r="C7" s="33">
        <v>50000</v>
      </c>
      <c r="D7" s="380">
        <v>45682</v>
      </c>
      <c r="E7" s="32">
        <v>50000</v>
      </c>
      <c r="F7" s="30">
        <v>45713</v>
      </c>
      <c r="G7" s="30" t="s">
        <v>267</v>
      </c>
      <c r="H7" s="385">
        <f>+C7-E7</f>
        <v>0</v>
      </c>
      <c r="I7" s="294"/>
      <c r="J7" s="87"/>
      <c r="K7" s="404"/>
      <c r="L7" s="85" t="str">
        <f t="shared" ref="L7:L16" si="0">IF(K7="REESALONAT","[Data!]","")</f>
        <v/>
      </c>
    </row>
    <row r="8" spans="2:12" x14ac:dyDescent="0.4">
      <c r="B8" s="32"/>
      <c r="C8" s="33">
        <v>10000</v>
      </c>
      <c r="D8" s="380">
        <v>45342</v>
      </c>
      <c r="E8" s="37"/>
      <c r="F8" s="30"/>
      <c r="G8" s="30"/>
      <c r="H8" s="210">
        <f>+C8-E8</f>
        <v>10000</v>
      </c>
      <c r="I8" s="297"/>
      <c r="J8" s="30"/>
      <c r="K8" s="404" t="s">
        <v>246</v>
      </c>
      <c r="L8" s="85" t="str">
        <f t="shared" si="0"/>
        <v/>
      </c>
    </row>
    <row r="9" spans="2:12" x14ac:dyDescent="0.4">
      <c r="B9" s="32"/>
      <c r="C9" s="33">
        <v>12000</v>
      </c>
      <c r="D9" s="380">
        <v>45741</v>
      </c>
      <c r="E9" s="37"/>
      <c r="F9" s="30"/>
      <c r="G9" s="30"/>
      <c r="H9" s="210">
        <f>+C9-E9</f>
        <v>12000</v>
      </c>
      <c r="I9" s="389"/>
      <c r="J9" s="166"/>
      <c r="K9" s="404" t="s">
        <v>136</v>
      </c>
      <c r="L9" s="85" t="str">
        <f t="shared" si="0"/>
        <v/>
      </c>
    </row>
    <row r="10" spans="2:12" x14ac:dyDescent="0.4">
      <c r="B10" s="32"/>
      <c r="C10" s="35"/>
      <c r="D10" s="34"/>
      <c r="E10" s="37"/>
      <c r="F10" s="30"/>
      <c r="G10" s="30"/>
      <c r="H10" s="211"/>
      <c r="I10" s="294">
        <v>150000</v>
      </c>
      <c r="J10" s="87"/>
      <c r="K10" s="404" t="s">
        <v>322</v>
      </c>
      <c r="L10" s="85" t="str">
        <f t="shared" si="0"/>
        <v/>
      </c>
    </row>
    <row r="11" spans="2:12" x14ac:dyDescent="0.4">
      <c r="B11" s="84"/>
      <c r="C11" s="35"/>
      <c r="D11" s="34"/>
      <c r="E11" s="37"/>
      <c r="F11" s="30"/>
      <c r="G11" s="30"/>
      <c r="H11" s="211"/>
      <c r="I11" s="294"/>
      <c r="J11" s="87"/>
      <c r="K11" s="404"/>
      <c r="L11" s="85" t="str">
        <f t="shared" si="0"/>
        <v/>
      </c>
    </row>
    <row r="12" spans="2:12" x14ac:dyDescent="0.4">
      <c r="B12" s="84"/>
      <c r="C12" s="35"/>
      <c r="D12" s="34"/>
      <c r="E12" s="37"/>
      <c r="F12" s="30"/>
      <c r="G12" s="30"/>
      <c r="H12" s="211"/>
      <c r="I12" s="294"/>
      <c r="J12" s="87"/>
      <c r="K12" s="404"/>
      <c r="L12" s="85" t="str">
        <f t="shared" si="0"/>
        <v/>
      </c>
    </row>
    <row r="13" spans="2:12" x14ac:dyDescent="0.4">
      <c r="B13" s="103" t="s">
        <v>432</v>
      </c>
      <c r="C13" s="35"/>
      <c r="D13" s="34"/>
      <c r="E13" s="37"/>
      <c r="F13" s="30"/>
      <c r="G13" s="30"/>
      <c r="H13" s="211"/>
      <c r="I13" s="294"/>
      <c r="J13" s="87"/>
      <c r="K13" s="404"/>
      <c r="L13" s="85" t="str">
        <f t="shared" si="0"/>
        <v/>
      </c>
    </row>
    <row r="14" spans="2:12" x14ac:dyDescent="0.4">
      <c r="B14" s="84"/>
      <c r="C14" s="186">
        <v>10000</v>
      </c>
      <c r="D14" s="380">
        <v>45672</v>
      </c>
      <c r="E14" s="194">
        <v>10000</v>
      </c>
      <c r="F14" s="30">
        <f>+D14</f>
        <v>45672</v>
      </c>
      <c r="G14" s="195" t="s">
        <v>273</v>
      </c>
      <c r="H14" s="210">
        <f>+C14-E14</f>
        <v>0</v>
      </c>
      <c r="I14" s="190"/>
      <c r="J14" s="185"/>
      <c r="K14" s="404"/>
      <c r="L14" s="85" t="str">
        <f t="shared" si="0"/>
        <v/>
      </c>
    </row>
    <row r="15" spans="2:12" x14ac:dyDescent="0.4">
      <c r="B15" s="187"/>
      <c r="C15" s="186">
        <v>10000</v>
      </c>
      <c r="D15" s="380">
        <v>45703</v>
      </c>
      <c r="E15" s="194">
        <v>10000</v>
      </c>
      <c r="F15" s="30">
        <f>+D15</f>
        <v>45703</v>
      </c>
      <c r="G15" s="195" t="s">
        <v>274</v>
      </c>
      <c r="H15" s="210">
        <f>+C15-E15</f>
        <v>0</v>
      </c>
      <c r="I15" s="190"/>
      <c r="J15" s="185"/>
      <c r="K15" s="404"/>
      <c r="L15" s="85" t="str">
        <f t="shared" si="0"/>
        <v/>
      </c>
    </row>
    <row r="16" spans="2:12" x14ac:dyDescent="0.4">
      <c r="B16" s="187"/>
      <c r="C16" s="186">
        <v>10000</v>
      </c>
      <c r="D16" s="380">
        <v>45731</v>
      </c>
      <c r="E16" s="194">
        <v>10000</v>
      </c>
      <c r="F16" s="30">
        <f>+D16</f>
        <v>45731</v>
      </c>
      <c r="G16" s="195" t="s">
        <v>275</v>
      </c>
      <c r="H16" s="210">
        <f>+C16-E16</f>
        <v>0</v>
      </c>
      <c r="I16" s="190"/>
      <c r="J16" s="185"/>
      <c r="K16" s="404"/>
      <c r="L16" s="85" t="str">
        <f t="shared" si="0"/>
        <v/>
      </c>
    </row>
    <row r="17" spans="1:12" ht="12" customHeight="1" x14ac:dyDescent="0.4">
      <c r="B17" s="187"/>
      <c r="C17" s="186">
        <v>210000</v>
      </c>
      <c r="D17" s="381" t="s">
        <v>473</v>
      </c>
      <c r="E17" s="190"/>
      <c r="F17" s="185"/>
      <c r="G17" s="185"/>
      <c r="H17" s="417">
        <f>+C17</f>
        <v>210000</v>
      </c>
      <c r="I17" s="190"/>
      <c r="J17" s="185"/>
      <c r="K17" s="404" t="s">
        <v>280</v>
      </c>
      <c r="L17" s="274" t="s">
        <v>473</v>
      </c>
    </row>
    <row r="18" spans="1:12" x14ac:dyDescent="0.4">
      <c r="B18" s="84"/>
      <c r="C18" s="34"/>
      <c r="D18" s="34"/>
      <c r="E18" s="37"/>
      <c r="F18" s="30"/>
      <c r="G18" s="30"/>
      <c r="H18" s="211"/>
      <c r="I18" s="302"/>
      <c r="J18" s="88"/>
      <c r="K18" s="404"/>
      <c r="L18" s="388"/>
    </row>
    <row r="19" spans="1:12" x14ac:dyDescent="0.4">
      <c r="B19" s="84"/>
      <c r="C19" s="34"/>
      <c r="D19" s="34"/>
      <c r="E19" s="37"/>
      <c r="F19" s="30"/>
      <c r="G19" s="30"/>
      <c r="H19" s="211"/>
      <c r="I19" s="302"/>
      <c r="J19" s="88"/>
      <c r="K19" s="404"/>
      <c r="L19" s="388"/>
    </row>
    <row r="20" spans="1:12" ht="13.5" thickBot="1" x14ac:dyDescent="0.45">
      <c r="B20" s="89" t="s">
        <v>69</v>
      </c>
      <c r="C20" s="48"/>
      <c r="D20" s="48"/>
      <c r="E20" s="102"/>
      <c r="F20" s="44"/>
      <c r="G20" s="44"/>
      <c r="H20" s="214"/>
      <c r="I20" s="303"/>
      <c r="J20" s="95"/>
      <c r="K20" s="404"/>
      <c r="L20" s="392"/>
    </row>
    <row r="21" spans="1:12" ht="12.75" customHeight="1" thickBot="1" x14ac:dyDescent="0.45">
      <c r="B21" s="191" t="s">
        <v>433</v>
      </c>
      <c r="C21" s="181">
        <f>SUM(C7:C20)</f>
        <v>312000</v>
      </c>
      <c r="D21" s="215"/>
      <c r="E21" s="191">
        <f>SUM(E7:E20)</f>
        <v>80000</v>
      </c>
      <c r="F21" s="182"/>
      <c r="G21" s="182"/>
      <c r="H21" s="215">
        <f>SUM(H7:H20)</f>
        <v>232000</v>
      </c>
      <c r="I21" s="191">
        <f>SUM(I7:I20)</f>
        <v>150000</v>
      </c>
      <c r="J21" s="181"/>
      <c r="K21" s="182"/>
      <c r="L21" s="398"/>
    </row>
    <row r="22" spans="1:12" ht="13.5" thickBot="1" x14ac:dyDescent="0.45">
      <c r="B22" s="305"/>
      <c r="C22" s="305"/>
      <c r="D22" s="305"/>
      <c r="E22" s="648" t="s">
        <v>306</v>
      </c>
      <c r="F22" s="674"/>
      <c r="G22" s="277"/>
      <c r="H22" s="270">
        <f>SUMIF(K7:K20,"RESTANT",H7:H20)</f>
        <v>10000</v>
      </c>
      <c r="I22" s="304"/>
      <c r="J22" s="304"/>
      <c r="K22" s="304"/>
      <c r="L22" s="304"/>
    </row>
    <row r="23" spans="1:12" x14ac:dyDescent="0.4">
      <c r="B23" s="3" t="s">
        <v>202</v>
      </c>
      <c r="C23" s="3"/>
      <c r="D23" s="3"/>
    </row>
    <row r="24" spans="1:12" x14ac:dyDescent="0.4">
      <c r="B24" s="3"/>
      <c r="C24" s="3"/>
      <c r="D24" s="3"/>
    </row>
    <row r="25" spans="1:12" x14ac:dyDescent="0.4">
      <c r="B25" s="86" t="s">
        <v>431</v>
      </c>
      <c r="C25" s="86">
        <f>SUM(C7:C12)</f>
        <v>72000</v>
      </c>
      <c r="D25" s="3"/>
    </row>
    <row r="26" spans="1:12" x14ac:dyDescent="0.4">
      <c r="B26" s="86" t="s">
        <v>432</v>
      </c>
      <c r="C26" s="86">
        <f>SUM(C13:C17)</f>
        <v>240000</v>
      </c>
      <c r="D26" s="3"/>
    </row>
    <row r="27" spans="1:12" x14ac:dyDescent="0.4">
      <c r="B27" s="33"/>
      <c r="C27" s="33"/>
      <c r="D27" s="3"/>
    </row>
    <row r="28" spans="1:12" x14ac:dyDescent="0.4">
      <c r="B28" s="561" t="s">
        <v>151</v>
      </c>
      <c r="C28" s="562">
        <f>SUM(C25:C27)</f>
        <v>312000</v>
      </c>
      <c r="D28" s="3"/>
    </row>
    <row r="31" spans="1:12" ht="15" customHeight="1" x14ac:dyDescent="0.4">
      <c r="A31" s="4">
        <f>+C28-'41_BS'!E30-'41_BS'!E40</f>
        <v>312000</v>
      </c>
      <c r="B31" s="126" t="s">
        <v>276</v>
      </c>
      <c r="C31" s="742" t="s">
        <v>468</v>
      </c>
      <c r="D31" s="742"/>
      <c r="E31" s="742"/>
      <c r="F31" s="742"/>
      <c r="G31" s="742"/>
      <c r="H31" s="742"/>
      <c r="I31" s="742"/>
      <c r="J31" s="742"/>
      <c r="K31" s="742"/>
    </row>
    <row r="32" spans="1:12" ht="12.75" customHeight="1" x14ac:dyDescent="0.4">
      <c r="A32" s="4">
        <f>+C21-'41_BS'!E223</f>
        <v>312000</v>
      </c>
      <c r="B32" s="126" t="s">
        <v>276</v>
      </c>
      <c r="C32" s="742" t="s">
        <v>468</v>
      </c>
      <c r="D32" s="742"/>
      <c r="E32" s="742"/>
      <c r="F32" s="742"/>
      <c r="G32" s="742"/>
      <c r="H32" s="742"/>
      <c r="I32" s="742"/>
      <c r="J32" s="742"/>
      <c r="K32" s="742"/>
    </row>
    <row r="34" spans="2:4" x14ac:dyDescent="0.4">
      <c r="B34" s="79" t="s">
        <v>37</v>
      </c>
      <c r="C34" s="79"/>
      <c r="D34" s="79"/>
    </row>
    <row r="35" spans="2:4" ht="15" customHeight="1" x14ac:dyDescent="0.4">
      <c r="B35" s="98" t="s">
        <v>56</v>
      </c>
      <c r="C35" s="98"/>
      <c r="D35" s="98"/>
    </row>
    <row r="37" spans="2:4" x14ac:dyDescent="0.4">
      <c r="B37" s="3"/>
      <c r="C37" s="3"/>
      <c r="D37" s="3"/>
    </row>
  </sheetData>
  <mergeCells count="10">
    <mergeCell ref="L3:L4"/>
    <mergeCell ref="E22:F22"/>
    <mergeCell ref="C31:K31"/>
    <mergeCell ref="C32:K32"/>
    <mergeCell ref="B3:B4"/>
    <mergeCell ref="C3:D3"/>
    <mergeCell ref="E3:H3"/>
    <mergeCell ref="I3:I4"/>
    <mergeCell ref="J3:J4"/>
    <mergeCell ref="K3:K4"/>
  </mergeCells>
  <conditionalFormatting sqref="L7:L16">
    <cfRule type="containsText" dxfId="1" priority="1" stopIfTrue="1" operator="containsText" text="[Data!]">
      <formula>NOT(ISERROR(SEARCH("[Data!]",L7)))</formula>
    </cfRule>
  </conditionalFormatting>
  <dataValidations count="1">
    <dataValidation type="list" allowBlank="1" showInputMessage="1" showErrorMessage="1" sqref="K7:K13 K14:K20" xr:uid="{6CE4E800-D102-4C93-9D8D-38613EC842A5}">
      <formula1>"NESCADENT,RESTANT,LITIGIU,REESALONAT,CONTINGENT"</formula1>
    </dataValidation>
  </dataValidation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B0BE-3140-4750-8A36-37BA5264B001}">
  <sheetPr>
    <tabColor rgb="FFFFFF00"/>
  </sheetPr>
  <dimension ref="A1:K29"/>
  <sheetViews>
    <sheetView zoomScale="92" zoomScaleNormal="92" workbookViewId="0">
      <pane xSplit="2" ySplit="4" topLeftCell="C5" activePane="bottomRight" state="frozen"/>
      <selection activeCell="T12" sqref="T12"/>
      <selection pane="topRight" activeCell="T12" sqref="T12"/>
      <selection pane="bottomLeft" activeCell="T12" sqref="T12"/>
      <selection pane="bottomRight" activeCell="F17" sqref="F17"/>
    </sheetView>
  </sheetViews>
  <sheetFormatPr defaultColWidth="9.0703125" defaultRowHeight="13.15" x14ac:dyDescent="0.4"/>
  <cols>
    <col min="1" max="1" width="11" style="2" customWidth="1"/>
    <col min="2" max="2" width="38.5703125" style="2" customWidth="1"/>
    <col min="3" max="3" width="17.28515625" style="2" customWidth="1"/>
    <col min="4" max="5" width="16.92578125" style="2" customWidth="1"/>
    <col min="6" max="6" width="15.92578125" style="2" customWidth="1"/>
    <col min="7" max="7" width="13.7109375" style="2" customWidth="1"/>
    <col min="8" max="8" width="15.92578125" style="2" customWidth="1"/>
    <col min="9" max="9" width="15" style="2" customWidth="1"/>
    <col min="10" max="10" width="14.0703125" style="2" customWidth="1"/>
    <col min="11" max="11" width="16.0703125" style="2" customWidth="1"/>
    <col min="12" max="16384" width="9.0703125" style="2"/>
  </cols>
  <sheetData>
    <row r="1" spans="2:11" ht="15.75" x14ac:dyDescent="0.5">
      <c r="B1" s="99" t="s">
        <v>428</v>
      </c>
      <c r="C1" s="99"/>
      <c r="D1" s="99"/>
      <c r="E1" s="99"/>
    </row>
    <row r="2" spans="2:11" ht="13.5" thickBot="1" x14ac:dyDescent="0.45"/>
    <row r="3" spans="2:11" ht="29.25" customHeight="1" x14ac:dyDescent="0.4">
      <c r="B3" s="731" t="s">
        <v>434</v>
      </c>
      <c r="C3" s="735" t="s">
        <v>474</v>
      </c>
      <c r="D3" s="736"/>
      <c r="E3" s="458"/>
      <c r="F3" s="733" t="s">
        <v>264</v>
      </c>
      <c r="G3" s="734"/>
      <c r="H3" s="734"/>
      <c r="I3" s="735"/>
      <c r="J3" s="734" t="s">
        <v>464</v>
      </c>
      <c r="K3" s="743" t="s">
        <v>313</v>
      </c>
    </row>
    <row r="4" spans="2:11" ht="39.75" customHeight="1" thickBot="1" x14ac:dyDescent="0.45">
      <c r="B4" s="732"/>
      <c r="C4" s="83" t="s">
        <v>462</v>
      </c>
      <c r="D4" s="546" t="s">
        <v>263</v>
      </c>
      <c r="E4" s="547" t="s">
        <v>358</v>
      </c>
      <c r="F4" s="548" t="s">
        <v>475</v>
      </c>
      <c r="G4" s="546" t="s">
        <v>405</v>
      </c>
      <c r="H4" s="546" t="s">
        <v>260</v>
      </c>
      <c r="I4" s="547" t="s">
        <v>476</v>
      </c>
      <c r="J4" s="741" t="s">
        <v>132</v>
      </c>
      <c r="K4" s="744"/>
    </row>
    <row r="5" spans="2:11" ht="13.5" customHeight="1" thickBot="1" x14ac:dyDescent="0.45">
      <c r="B5" s="82" t="s">
        <v>57</v>
      </c>
      <c r="C5" s="193" t="s">
        <v>58</v>
      </c>
      <c r="D5" s="193" t="s">
        <v>45</v>
      </c>
      <c r="E5" s="383" t="s">
        <v>144</v>
      </c>
      <c r="F5" s="193" t="s">
        <v>33</v>
      </c>
      <c r="G5" s="193" t="s">
        <v>34</v>
      </c>
      <c r="H5" s="193" t="s">
        <v>55</v>
      </c>
      <c r="I5" s="383" t="s">
        <v>359</v>
      </c>
      <c r="J5" s="391" t="s">
        <v>35</v>
      </c>
      <c r="K5" s="392"/>
    </row>
    <row r="6" spans="2:11" ht="13.5" thickBot="1" x14ac:dyDescent="0.45">
      <c r="B6" s="376" t="s">
        <v>430</v>
      </c>
      <c r="C6" s="377"/>
      <c r="D6" s="378"/>
      <c r="E6" s="460"/>
      <c r="F6" s="376"/>
      <c r="G6" s="377"/>
      <c r="H6" s="377"/>
      <c r="I6" s="378"/>
      <c r="J6" s="397"/>
      <c r="K6" s="398"/>
    </row>
    <row r="7" spans="2:11" x14ac:dyDescent="0.4">
      <c r="B7" s="84" t="s">
        <v>431</v>
      </c>
      <c r="C7" s="33"/>
      <c r="D7" s="380"/>
      <c r="E7" s="404"/>
      <c r="F7" s="32"/>
      <c r="G7" s="30"/>
      <c r="H7" s="30"/>
      <c r="I7" s="385"/>
      <c r="J7" s="404"/>
      <c r="K7" s="85" t="str">
        <f t="shared" ref="K7:K16" si="0">IF(J7="REESALONAT","[Data!]","")</f>
        <v/>
      </c>
    </row>
    <row r="8" spans="2:11" x14ac:dyDescent="0.4">
      <c r="B8" s="32"/>
      <c r="C8" s="33">
        <v>10000</v>
      </c>
      <c r="D8" s="380">
        <v>45342</v>
      </c>
      <c r="E8" s="404" t="s">
        <v>246</v>
      </c>
      <c r="F8" s="32">
        <f>C8</f>
        <v>10000</v>
      </c>
      <c r="G8" s="30">
        <v>45772</v>
      </c>
      <c r="H8" s="30" t="s">
        <v>267</v>
      </c>
      <c r="I8" s="210">
        <f>+C8-F8</f>
        <v>0</v>
      </c>
      <c r="J8" s="404" t="s">
        <v>246</v>
      </c>
      <c r="K8" s="85" t="str">
        <f t="shared" si="0"/>
        <v/>
      </c>
    </row>
    <row r="9" spans="2:11" x14ac:dyDescent="0.4">
      <c r="B9" s="32"/>
      <c r="C9" s="33">
        <v>12000</v>
      </c>
      <c r="D9" s="380">
        <v>45741</v>
      </c>
      <c r="E9" s="404" t="s">
        <v>136</v>
      </c>
      <c r="F9" s="37"/>
      <c r="G9" s="30"/>
      <c r="H9" s="30"/>
      <c r="I9" s="210">
        <f>+C9-F9</f>
        <v>12000</v>
      </c>
      <c r="J9" s="404" t="s">
        <v>136</v>
      </c>
      <c r="K9" s="85" t="str">
        <f t="shared" si="0"/>
        <v/>
      </c>
    </row>
    <row r="10" spans="2:11" x14ac:dyDescent="0.4">
      <c r="B10" s="32"/>
      <c r="C10" s="35"/>
      <c r="D10" s="34"/>
      <c r="E10" s="404" t="s">
        <v>322</v>
      </c>
      <c r="F10" s="37"/>
      <c r="G10" s="30"/>
      <c r="H10" s="30"/>
      <c r="I10" s="211"/>
      <c r="J10" s="404" t="s">
        <v>322</v>
      </c>
      <c r="K10" s="85" t="str">
        <f t="shared" si="0"/>
        <v/>
      </c>
    </row>
    <row r="11" spans="2:11" x14ac:dyDescent="0.4">
      <c r="B11" s="84"/>
      <c r="C11" s="35"/>
      <c r="D11" s="34"/>
      <c r="E11" s="404"/>
      <c r="F11" s="37"/>
      <c r="G11" s="30"/>
      <c r="H11" s="30"/>
      <c r="I11" s="211"/>
      <c r="J11" s="404"/>
      <c r="K11" s="85" t="str">
        <f t="shared" si="0"/>
        <v/>
      </c>
    </row>
    <row r="12" spans="2:11" x14ac:dyDescent="0.4">
      <c r="B12" s="84"/>
      <c r="C12" s="35"/>
      <c r="D12" s="34"/>
      <c r="E12" s="404"/>
      <c r="F12" s="37"/>
      <c r="G12" s="30"/>
      <c r="H12" s="30"/>
      <c r="I12" s="211"/>
      <c r="J12" s="404"/>
      <c r="K12" s="85" t="str">
        <f t="shared" si="0"/>
        <v/>
      </c>
    </row>
    <row r="13" spans="2:11" x14ac:dyDescent="0.4">
      <c r="B13" s="103" t="s">
        <v>432</v>
      </c>
      <c r="C13" s="35"/>
      <c r="D13" s="34"/>
      <c r="E13" s="404"/>
      <c r="F13" s="37"/>
      <c r="G13" s="30"/>
      <c r="H13" s="30"/>
      <c r="I13" s="211"/>
      <c r="J13" s="404"/>
      <c r="K13" s="85" t="str">
        <f t="shared" si="0"/>
        <v/>
      </c>
    </row>
    <row r="14" spans="2:11" x14ac:dyDescent="0.4">
      <c r="B14" s="84"/>
      <c r="C14" s="186"/>
      <c r="D14" s="380"/>
      <c r="E14" s="404"/>
      <c r="F14" s="194"/>
      <c r="G14" s="30"/>
      <c r="H14" s="195"/>
      <c r="I14" s="210"/>
      <c r="J14" s="404"/>
      <c r="K14" s="85" t="str">
        <f t="shared" si="0"/>
        <v/>
      </c>
    </row>
    <row r="15" spans="2:11" x14ac:dyDescent="0.4">
      <c r="B15" s="187"/>
      <c r="C15" s="186"/>
      <c r="D15" s="380"/>
      <c r="E15" s="404"/>
      <c r="F15" s="194"/>
      <c r="G15" s="30"/>
      <c r="H15" s="195"/>
      <c r="I15" s="210"/>
      <c r="J15" s="404"/>
      <c r="K15" s="85" t="str">
        <f t="shared" si="0"/>
        <v/>
      </c>
    </row>
    <row r="16" spans="2:11" x14ac:dyDescent="0.4">
      <c r="B16" s="187"/>
      <c r="C16" s="186"/>
      <c r="D16" s="380"/>
      <c r="E16" s="404"/>
      <c r="F16" s="194"/>
      <c r="G16" s="30"/>
      <c r="H16" s="195"/>
      <c r="I16" s="210"/>
      <c r="J16" s="404"/>
      <c r="K16" s="85" t="str">
        <f t="shared" si="0"/>
        <v/>
      </c>
    </row>
    <row r="17" spans="1:11" ht="12" customHeight="1" x14ac:dyDescent="0.4">
      <c r="B17" s="187"/>
      <c r="C17" s="186">
        <v>210000</v>
      </c>
      <c r="D17" s="381" t="s">
        <v>473</v>
      </c>
      <c r="E17" s="404" t="s">
        <v>280</v>
      </c>
      <c r="F17" s="190"/>
      <c r="G17" s="185"/>
      <c r="H17" s="185"/>
      <c r="I17" s="417">
        <f>+C17</f>
        <v>210000</v>
      </c>
      <c r="J17" s="404" t="s">
        <v>280</v>
      </c>
      <c r="K17" s="274" t="s">
        <v>473</v>
      </c>
    </row>
    <row r="18" spans="1:11" x14ac:dyDescent="0.4">
      <c r="B18" s="84"/>
      <c r="C18" s="34"/>
      <c r="D18" s="34"/>
      <c r="E18" s="404"/>
      <c r="F18" s="37"/>
      <c r="G18" s="30"/>
      <c r="H18" s="30"/>
      <c r="I18" s="211"/>
      <c r="J18" s="404"/>
      <c r="K18" s="388"/>
    </row>
    <row r="19" spans="1:11" x14ac:dyDescent="0.4">
      <c r="B19" s="84"/>
      <c r="C19" s="34"/>
      <c r="D19" s="34"/>
      <c r="E19" s="404"/>
      <c r="F19" s="37"/>
      <c r="G19" s="30"/>
      <c r="H19" s="30"/>
      <c r="I19" s="211"/>
      <c r="J19" s="404"/>
      <c r="K19" s="388"/>
    </row>
    <row r="20" spans="1:11" ht="13.5" thickBot="1" x14ac:dyDescent="0.45">
      <c r="B20" s="89"/>
      <c r="C20" s="48"/>
      <c r="D20" s="48"/>
      <c r="E20" s="461"/>
      <c r="F20" s="102"/>
      <c r="G20" s="44"/>
      <c r="H20" s="44"/>
      <c r="I20" s="214"/>
      <c r="J20" s="404"/>
      <c r="K20" s="392"/>
    </row>
    <row r="21" spans="1:11" ht="12.75" customHeight="1" thickBot="1" x14ac:dyDescent="0.45">
      <c r="B21" s="191" t="s">
        <v>433</v>
      </c>
      <c r="C21" s="181">
        <f>SUM(C7:C20)</f>
        <v>232000</v>
      </c>
      <c r="D21" s="215"/>
      <c r="E21" s="462"/>
      <c r="F21" s="191">
        <f>SUM(F7:F20)</f>
        <v>10000</v>
      </c>
      <c r="G21" s="182"/>
      <c r="H21" s="182"/>
      <c r="I21" s="215">
        <f>SUM(I7:I20)</f>
        <v>222000</v>
      </c>
      <c r="J21" s="182"/>
      <c r="K21" s="398"/>
    </row>
    <row r="22" spans="1:11" ht="13.5" thickBot="1" x14ac:dyDescent="0.45">
      <c r="C22" s="464" t="s">
        <v>306</v>
      </c>
      <c r="D22" s="463"/>
      <c r="E22" s="270">
        <f>SUMIF(E7:E20,"RESTANT",C7:C20)</f>
        <v>10000</v>
      </c>
      <c r="H22" s="464" t="s">
        <v>306</v>
      </c>
      <c r="I22" s="463"/>
      <c r="J22" s="270">
        <f>SUMIF(J7:J20,"RESTANT",I7:I20)</f>
        <v>0</v>
      </c>
      <c r="K22" s="304"/>
    </row>
    <row r="25" spans="1:11" ht="12.75" customHeight="1" x14ac:dyDescent="0.4">
      <c r="A25" s="4">
        <f>C21-'44bis_FRF_AJF'!H21</f>
        <v>0</v>
      </c>
      <c r="B25" s="126" t="s">
        <v>249</v>
      </c>
      <c r="C25" s="742" t="s">
        <v>361</v>
      </c>
      <c r="D25" s="742"/>
      <c r="E25" s="742"/>
      <c r="F25" s="742"/>
      <c r="G25" s="742"/>
      <c r="H25" s="742"/>
      <c r="I25" s="742"/>
      <c r="J25" s="742"/>
    </row>
    <row r="26" spans="1:11" ht="12.75" customHeight="1" x14ac:dyDescent="0.4">
      <c r="A26" s="4">
        <f>E22-'44bis_FRF_AJF'!H22</f>
        <v>0</v>
      </c>
      <c r="B26" s="126" t="s">
        <v>145</v>
      </c>
      <c r="C26" s="742" t="s">
        <v>360</v>
      </c>
      <c r="D26" s="742"/>
      <c r="E26" s="742"/>
      <c r="F26" s="742"/>
      <c r="G26" s="742"/>
      <c r="H26" s="742"/>
      <c r="I26" s="742"/>
      <c r="J26" s="742"/>
    </row>
    <row r="28" spans="1:11" x14ac:dyDescent="0.4">
      <c r="B28" s="79" t="s">
        <v>37</v>
      </c>
      <c r="C28" s="79"/>
      <c r="D28" s="79"/>
      <c r="E28" s="79"/>
    </row>
    <row r="29" spans="1:11" ht="15" customHeight="1" x14ac:dyDescent="0.4">
      <c r="B29" s="98" t="s">
        <v>56</v>
      </c>
      <c r="C29" s="98"/>
      <c r="D29" s="98"/>
      <c r="E29" s="98"/>
    </row>
  </sheetData>
  <mergeCells count="7">
    <mergeCell ref="K3:K4"/>
    <mergeCell ref="C25:J25"/>
    <mergeCell ref="C26:J26"/>
    <mergeCell ref="B3:B4"/>
    <mergeCell ref="C3:D3"/>
    <mergeCell ref="F3:I3"/>
    <mergeCell ref="J3:J4"/>
  </mergeCells>
  <conditionalFormatting sqref="K7:K16">
    <cfRule type="containsText" dxfId="0" priority="1" stopIfTrue="1" operator="containsText" text="[Data!]">
      <formula>NOT(ISERROR(SEARCH("[Data!]",K7)))</formula>
    </cfRule>
  </conditionalFormatting>
  <dataValidations disablePrompts="1" count="1">
    <dataValidation type="list" allowBlank="1" showInputMessage="1" showErrorMessage="1" sqref="J7:J20 E7:E19" xr:uid="{B5280C85-E4B2-49FF-B697-BC00E7160BBA}">
      <formula1>"NESCADENT,RESTANT,LITIGIU,REESALONAT,CONTINGENT"</formula1>
    </dataValidation>
  </dataValidation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1CAA-D758-4299-883E-8A8728A048DF}">
  <sheetPr>
    <pageSetUpPr fitToPage="1"/>
  </sheetPr>
  <dimension ref="B2:L65"/>
  <sheetViews>
    <sheetView zoomScaleNormal="100" workbookViewId="0">
      <pane xSplit="3" ySplit="7" topLeftCell="D8" activePane="bottomRight" state="frozen"/>
      <selection activeCell="T12" sqref="T12"/>
      <selection pane="topRight" activeCell="T12" sqref="T12"/>
      <selection pane="bottomLeft" activeCell="T12" sqref="T12"/>
      <selection pane="bottomRight" activeCell="E15" sqref="E15"/>
    </sheetView>
  </sheetViews>
  <sheetFormatPr defaultColWidth="9.0703125" defaultRowHeight="13.15" x14ac:dyDescent="0.4"/>
  <cols>
    <col min="1" max="1" width="4.5703125" style="507" customWidth="1"/>
    <col min="2" max="2" width="2.7109375" style="507" customWidth="1"/>
    <col min="3" max="3" width="46.28515625" style="507" customWidth="1"/>
    <col min="4" max="4" width="13.92578125" style="507" customWidth="1"/>
    <col min="5" max="5" width="13" style="507" customWidth="1"/>
    <col min="6" max="16384" width="9.0703125" style="507"/>
  </cols>
  <sheetData>
    <row r="2" spans="2:7" ht="14.25" x14ac:dyDescent="0.45">
      <c r="C2" s="508" t="s">
        <v>394</v>
      </c>
      <c r="G2" s="552"/>
    </row>
    <row r="3" spans="2:7" ht="14.65" thickBot="1" x14ac:dyDescent="0.5">
      <c r="C3" s="509"/>
    </row>
    <row r="4" spans="2:7" ht="15.75" customHeight="1" thickBot="1" x14ac:dyDescent="0.5">
      <c r="B4" s="510"/>
      <c r="C4" s="511"/>
      <c r="D4" s="512" t="s">
        <v>395</v>
      </c>
      <c r="E4" s="545" t="s">
        <v>425</v>
      </c>
    </row>
    <row r="5" spans="2:7" x14ac:dyDescent="0.4">
      <c r="B5" s="513"/>
      <c r="C5" s="514"/>
      <c r="D5" s="515" t="s">
        <v>396</v>
      </c>
      <c r="E5" s="516" t="s">
        <v>396</v>
      </c>
    </row>
    <row r="6" spans="2:7" x14ac:dyDescent="0.4">
      <c r="B6" s="513"/>
      <c r="C6" s="514"/>
      <c r="D6" s="515" t="s">
        <v>435</v>
      </c>
      <c r="E6" s="549" t="s">
        <v>477</v>
      </c>
    </row>
    <row r="7" spans="2:7" ht="13.5" thickBot="1" x14ac:dyDescent="0.45">
      <c r="B7" s="517"/>
      <c r="C7" s="518"/>
      <c r="D7" s="551" t="s">
        <v>436</v>
      </c>
      <c r="E7" s="550" t="s">
        <v>478</v>
      </c>
    </row>
    <row r="8" spans="2:7" x14ac:dyDescent="0.4">
      <c r="B8" s="747" t="s">
        <v>397</v>
      </c>
      <c r="C8" s="748"/>
      <c r="D8" s="519"/>
      <c r="E8" s="520"/>
    </row>
    <row r="9" spans="2:7" x14ac:dyDescent="0.4">
      <c r="B9" s="517"/>
      <c r="C9" s="521" t="s">
        <v>385</v>
      </c>
      <c r="D9" s="522"/>
      <c r="E9" s="520"/>
    </row>
    <row r="10" spans="2:7" x14ac:dyDescent="0.4">
      <c r="B10" s="517"/>
      <c r="C10" s="521" t="s">
        <v>386</v>
      </c>
      <c r="D10" s="522"/>
      <c r="E10" s="520"/>
    </row>
    <row r="11" spans="2:7" x14ac:dyDescent="0.4">
      <c r="B11" s="517"/>
      <c r="C11" s="521" t="s">
        <v>387</v>
      </c>
      <c r="D11" s="522"/>
      <c r="E11" s="520"/>
    </row>
    <row r="12" spans="2:7" x14ac:dyDescent="0.4">
      <c r="B12" s="517"/>
      <c r="C12" s="521" t="s">
        <v>398</v>
      </c>
      <c r="D12" s="522"/>
      <c r="E12" s="520"/>
    </row>
    <row r="13" spans="2:7" x14ac:dyDescent="0.4">
      <c r="B13" s="517"/>
      <c r="C13" s="521" t="s">
        <v>388</v>
      </c>
      <c r="D13" s="522"/>
      <c r="E13" s="520"/>
    </row>
    <row r="14" spans="2:7" ht="13.5" thickBot="1" x14ac:dyDescent="0.45">
      <c r="B14" s="747" t="s">
        <v>399</v>
      </c>
      <c r="C14" s="748"/>
      <c r="D14" s="523">
        <f>SUM(D9:D13)</f>
        <v>0</v>
      </c>
      <c r="E14" s="523">
        <f>SUM(E9:E13)</f>
        <v>0</v>
      </c>
    </row>
    <row r="15" spans="2:7" ht="13.5" thickTop="1" x14ac:dyDescent="0.4">
      <c r="B15" s="517"/>
      <c r="C15" s="524"/>
      <c r="D15" s="522"/>
      <c r="E15" s="520"/>
    </row>
    <row r="16" spans="2:7" x14ac:dyDescent="0.4">
      <c r="B16" s="747" t="s">
        <v>400</v>
      </c>
      <c r="C16" s="748"/>
      <c r="D16" s="519"/>
      <c r="E16" s="525"/>
    </row>
    <row r="17" spans="2:12" x14ac:dyDescent="0.4">
      <c r="B17" s="517"/>
      <c r="C17" s="521" t="s">
        <v>389</v>
      </c>
      <c r="D17" s="519"/>
      <c r="E17" s="525"/>
    </row>
    <row r="18" spans="2:12" x14ac:dyDescent="0.4">
      <c r="B18" s="517"/>
      <c r="C18" s="521" t="s">
        <v>390</v>
      </c>
      <c r="D18" s="522"/>
      <c r="E18" s="520"/>
    </row>
    <row r="19" spans="2:12" x14ac:dyDescent="0.4">
      <c r="B19" s="517"/>
      <c r="C19" s="521" t="s">
        <v>391</v>
      </c>
      <c r="D19" s="522"/>
      <c r="E19" s="520"/>
    </row>
    <row r="20" spans="2:12" x14ac:dyDescent="0.4">
      <c r="B20" s="517"/>
      <c r="C20" s="521" t="s">
        <v>392</v>
      </c>
      <c r="D20" s="522"/>
      <c r="E20" s="520"/>
    </row>
    <row r="21" spans="2:12" ht="26.25" x14ac:dyDescent="0.4">
      <c r="B21" s="517"/>
      <c r="C21" s="521" t="s">
        <v>401</v>
      </c>
      <c r="D21" s="522"/>
      <c r="E21" s="520"/>
    </row>
    <row r="22" spans="2:12" x14ac:dyDescent="0.4">
      <c r="B22" s="517"/>
      <c r="C22" s="521" t="s">
        <v>393</v>
      </c>
      <c r="D22" s="522"/>
      <c r="E22" s="520"/>
    </row>
    <row r="23" spans="2:12" ht="26.25" x14ac:dyDescent="0.4">
      <c r="B23" s="517"/>
      <c r="C23" s="521" t="s">
        <v>426</v>
      </c>
      <c r="D23" s="522"/>
      <c r="E23" s="520"/>
    </row>
    <row r="24" spans="2:12" x14ac:dyDescent="0.4">
      <c r="B24" s="517"/>
      <c r="C24" s="521" t="s">
        <v>427</v>
      </c>
      <c r="D24" s="522"/>
      <c r="E24" s="520"/>
    </row>
    <row r="25" spans="2:12" ht="13.5" thickBot="1" x14ac:dyDescent="0.45">
      <c r="B25" s="747" t="s">
        <v>402</v>
      </c>
      <c r="C25" s="748"/>
      <c r="D25" s="523">
        <f>SUM(D17:D24)</f>
        <v>0</v>
      </c>
      <c r="E25" s="523">
        <f>SUM(E17:E24)</f>
        <v>0</v>
      </c>
    </row>
    <row r="26" spans="2:12" ht="13.9" thickTop="1" thickBot="1" x14ac:dyDescent="0.45">
      <c r="B26" s="517"/>
      <c r="C26" s="521"/>
      <c r="D26" s="526"/>
      <c r="E26" s="527"/>
    </row>
    <row r="27" spans="2:12" ht="13.5" thickBot="1" x14ac:dyDescent="0.45">
      <c r="B27" s="528"/>
      <c r="C27" s="529" t="s">
        <v>403</v>
      </c>
      <c r="D27" s="530">
        <f>+D25+D14</f>
        <v>0</v>
      </c>
      <c r="E27" s="531">
        <f>+E25+E14</f>
        <v>0</v>
      </c>
    </row>
    <row r="28" spans="2:12" x14ac:dyDescent="0.4">
      <c r="B28" s="532"/>
      <c r="C28" s="533"/>
      <c r="D28" s="533"/>
      <c r="E28" s="533"/>
      <c r="F28" s="534"/>
      <c r="G28" s="534"/>
      <c r="H28" s="534"/>
      <c r="I28" s="534"/>
      <c r="J28" s="534"/>
      <c r="K28" s="534"/>
      <c r="L28" s="534"/>
    </row>
    <row r="29" spans="2:12" x14ac:dyDescent="0.4">
      <c r="B29" s="535"/>
      <c r="C29" s="534"/>
      <c r="D29" s="536"/>
      <c r="E29" s="537"/>
    </row>
    <row r="31" spans="2:12" x14ac:dyDescent="0.4">
      <c r="D31" s="538"/>
      <c r="E31" s="538"/>
    </row>
    <row r="32" spans="2:12" x14ac:dyDescent="0.4">
      <c r="D32" s="538"/>
      <c r="E32" s="538"/>
    </row>
    <row r="33" spans="4:5" x14ac:dyDescent="0.4">
      <c r="D33" s="539"/>
      <c r="E33" s="539"/>
    </row>
    <row r="34" spans="4:5" x14ac:dyDescent="0.4">
      <c r="D34" s="540"/>
      <c r="E34" s="540"/>
    </row>
    <row r="52" spans="3:5" x14ac:dyDescent="0.4">
      <c r="C52" s="746"/>
      <c r="D52" s="746"/>
      <c r="E52" s="540"/>
    </row>
    <row r="53" spans="3:5" x14ac:dyDescent="0.4">
      <c r="C53" s="541"/>
    </row>
    <row r="54" spans="3:5" x14ac:dyDescent="0.4">
      <c r="C54" s="541"/>
    </row>
    <row r="55" spans="3:5" x14ac:dyDescent="0.4">
      <c r="C55" s="541"/>
    </row>
    <row r="56" spans="3:5" x14ac:dyDescent="0.4">
      <c r="C56" s="541"/>
    </row>
    <row r="57" spans="3:5" x14ac:dyDescent="0.4">
      <c r="C57" s="541"/>
    </row>
    <row r="58" spans="3:5" x14ac:dyDescent="0.4">
      <c r="C58" s="542"/>
    </row>
    <row r="59" spans="3:5" x14ac:dyDescent="0.4">
      <c r="C59" s="541"/>
    </row>
    <row r="60" spans="3:5" ht="13.9" x14ac:dyDescent="0.4">
      <c r="C60" s="543"/>
    </row>
    <row r="61" spans="3:5" x14ac:dyDescent="0.4">
      <c r="C61" s="541"/>
    </row>
    <row r="62" spans="3:5" x14ac:dyDescent="0.4">
      <c r="C62" s="541"/>
    </row>
    <row r="63" spans="3:5" x14ac:dyDescent="0.4">
      <c r="C63" s="541"/>
    </row>
    <row r="64" spans="3:5" x14ac:dyDescent="0.4">
      <c r="C64" s="524"/>
    </row>
    <row r="65" spans="3:3" x14ac:dyDescent="0.4">
      <c r="C65" s="544"/>
    </row>
  </sheetData>
  <mergeCells count="5">
    <mergeCell ref="C52:D52"/>
    <mergeCell ref="B8:C8"/>
    <mergeCell ref="B14:C14"/>
    <mergeCell ref="B16:C16"/>
    <mergeCell ref="B25:C25"/>
  </mergeCells>
  <pageMargins left="0.39" right="0.28000000000000003"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24"/>
  <sheetViews>
    <sheetView zoomScaleNormal="100" workbookViewId="0">
      <pane xSplit="2" ySplit="2" topLeftCell="C113" activePane="bottomRight" state="frozen"/>
      <selection activeCell="B6" sqref="B6"/>
      <selection pane="topRight" activeCell="B6" sqref="B6"/>
      <selection pane="bottomLeft" activeCell="B6" sqref="B6"/>
      <selection pane="bottomRight" activeCell="D133" sqref="D133"/>
    </sheetView>
  </sheetViews>
  <sheetFormatPr defaultColWidth="9.0703125" defaultRowHeight="13.9" x14ac:dyDescent="0.4"/>
  <cols>
    <col min="1" max="1" width="11.7109375" style="438" customWidth="1"/>
    <col min="2" max="2" width="59.5703125" style="421" customWidth="1"/>
    <col min="3" max="3" width="5.5703125" style="428" bestFit="1" customWidth="1"/>
    <col min="4" max="5" width="14.7109375" style="421" customWidth="1"/>
    <col min="6" max="16384" width="9.0703125" style="421"/>
  </cols>
  <sheetData>
    <row r="2" spans="2:5" x14ac:dyDescent="0.4">
      <c r="B2" s="422"/>
      <c r="C2" s="423" t="s">
        <v>65</v>
      </c>
      <c r="D2" s="423" t="s">
        <v>406</v>
      </c>
      <c r="E2" s="423" t="s">
        <v>436</v>
      </c>
    </row>
    <row r="3" spans="2:5" x14ac:dyDescent="0.4">
      <c r="B3" s="422"/>
      <c r="C3" s="423"/>
      <c r="D3" s="422"/>
      <c r="E3" s="422"/>
    </row>
    <row r="4" spans="2:5" x14ac:dyDescent="0.4">
      <c r="B4" s="422" t="s">
        <v>80</v>
      </c>
      <c r="C4" s="423"/>
      <c r="D4" s="422"/>
      <c r="E4" s="422"/>
    </row>
    <row r="5" spans="2:5" x14ac:dyDescent="0.4">
      <c r="B5" s="426" t="s">
        <v>81</v>
      </c>
      <c r="C5" s="423"/>
      <c r="D5" s="429"/>
      <c r="E5" s="429"/>
    </row>
    <row r="6" spans="2:5" x14ac:dyDescent="0.4">
      <c r="B6" s="426" t="s">
        <v>142</v>
      </c>
      <c r="C6" s="423">
        <v>12</v>
      </c>
      <c r="D6" s="429"/>
      <c r="E6" s="429"/>
    </row>
    <row r="7" spans="2:5" x14ac:dyDescent="0.4">
      <c r="B7" s="426" t="s">
        <v>347</v>
      </c>
      <c r="C7" s="423">
        <v>23</v>
      </c>
      <c r="D7" s="429"/>
      <c r="E7" s="429"/>
    </row>
    <row r="8" spans="2:5" x14ac:dyDescent="0.4">
      <c r="B8" s="426" t="s">
        <v>82</v>
      </c>
      <c r="C8" s="423">
        <v>13</v>
      </c>
      <c r="D8" s="429"/>
      <c r="E8" s="429"/>
    </row>
    <row r="9" spans="2:5" ht="14.25" thickBot="1" x14ac:dyDescent="0.45">
      <c r="B9" s="426" t="s">
        <v>83</v>
      </c>
      <c r="C9" s="423"/>
      <c r="D9" s="434"/>
      <c r="E9" s="434"/>
    </row>
    <row r="10" spans="2:5" ht="14.25" thickBot="1" x14ac:dyDescent="0.45">
      <c r="B10" s="426"/>
      <c r="C10" s="423"/>
      <c r="D10" s="439">
        <f>SUM(D5:D9)</f>
        <v>0</v>
      </c>
      <c r="E10" s="439">
        <f>SUM(E5:E9)</f>
        <v>0</v>
      </c>
    </row>
    <row r="11" spans="2:5" x14ac:dyDescent="0.4">
      <c r="B11" s="422" t="s">
        <v>84</v>
      </c>
      <c r="C11" s="423"/>
      <c r="D11" s="440"/>
      <c r="E11" s="440"/>
    </row>
    <row r="12" spans="2:5" x14ac:dyDescent="0.4">
      <c r="B12" s="426" t="s">
        <v>85</v>
      </c>
      <c r="C12" s="423">
        <v>14</v>
      </c>
      <c r="D12" s="429"/>
      <c r="E12" s="429"/>
    </row>
    <row r="13" spans="2:5" x14ac:dyDescent="0.4">
      <c r="B13" s="426" t="s">
        <v>86</v>
      </c>
      <c r="C13" s="423">
        <v>15</v>
      </c>
      <c r="D13" s="429"/>
      <c r="E13" s="429"/>
    </row>
    <row r="14" spans="2:5" x14ac:dyDescent="0.4">
      <c r="B14" s="426" t="s">
        <v>87</v>
      </c>
      <c r="C14" s="423">
        <v>15</v>
      </c>
      <c r="D14" s="429"/>
      <c r="E14" s="429"/>
    </row>
    <row r="15" spans="2:5" x14ac:dyDescent="0.4">
      <c r="B15" s="426" t="s">
        <v>142</v>
      </c>
      <c r="C15" s="423">
        <v>12</v>
      </c>
      <c r="D15" s="429"/>
      <c r="E15" s="429"/>
    </row>
    <row r="16" spans="2:5" x14ac:dyDescent="0.4">
      <c r="B16" s="426" t="s">
        <v>347</v>
      </c>
      <c r="C16" s="423">
        <v>23</v>
      </c>
      <c r="D16" s="429"/>
      <c r="E16" s="429"/>
    </row>
    <row r="17" spans="1:5" ht="14.25" thickBot="1" x14ac:dyDescent="0.45">
      <c r="B17" s="426" t="s">
        <v>224</v>
      </c>
      <c r="C17" s="423">
        <v>16</v>
      </c>
      <c r="D17" s="434"/>
      <c r="E17" s="434"/>
    </row>
    <row r="18" spans="1:5" ht="14.25" thickBot="1" x14ac:dyDescent="0.45">
      <c r="B18" s="426"/>
      <c r="C18" s="423"/>
      <c r="D18" s="439">
        <f>SUM(D12:D17)</f>
        <v>0</v>
      </c>
      <c r="E18" s="439">
        <f>SUM(E12:E17)</f>
        <v>0</v>
      </c>
    </row>
    <row r="19" spans="1:5" x14ac:dyDescent="0.4">
      <c r="B19" s="426"/>
      <c r="C19" s="423"/>
      <c r="D19" s="441"/>
      <c r="E19" s="441"/>
    </row>
    <row r="20" spans="1:5" ht="14.25" thickBot="1" x14ac:dyDescent="0.45">
      <c r="B20" s="422" t="s">
        <v>173</v>
      </c>
      <c r="C20" s="423"/>
      <c r="D20" s="440">
        <f>+D18+D10</f>
        <v>0</v>
      </c>
      <c r="E20" s="440">
        <f>+E18+E10</f>
        <v>0</v>
      </c>
    </row>
    <row r="21" spans="1:5" ht="14.25" thickTop="1" x14ac:dyDescent="0.4">
      <c r="B21" s="426"/>
      <c r="C21" s="423"/>
      <c r="D21" s="442"/>
      <c r="E21" s="442"/>
    </row>
    <row r="22" spans="1:5" x14ac:dyDescent="0.4">
      <c r="B22" s="422" t="s">
        <v>88</v>
      </c>
      <c r="C22" s="423"/>
      <c r="D22" s="440"/>
      <c r="E22" s="440"/>
    </row>
    <row r="23" spans="1:5" x14ac:dyDescent="0.4">
      <c r="B23" s="426" t="s">
        <v>89</v>
      </c>
      <c r="C23" s="423">
        <v>17</v>
      </c>
      <c r="D23" s="429"/>
      <c r="E23" s="429"/>
    </row>
    <row r="24" spans="1:5" x14ac:dyDescent="0.4">
      <c r="B24" s="426" t="s">
        <v>143</v>
      </c>
      <c r="C24" s="423">
        <v>18</v>
      </c>
      <c r="D24" s="429"/>
      <c r="E24" s="429"/>
    </row>
    <row r="25" spans="1:5" ht="16.5" customHeight="1" x14ac:dyDescent="0.4">
      <c r="B25" s="433" t="s">
        <v>348</v>
      </c>
      <c r="C25" s="423">
        <v>23</v>
      </c>
      <c r="D25" s="429"/>
      <c r="E25" s="429"/>
    </row>
    <row r="26" spans="1:5" ht="16.5" customHeight="1" x14ac:dyDescent="0.4">
      <c r="B26" s="433" t="s">
        <v>229</v>
      </c>
      <c r="C26" s="423">
        <v>19</v>
      </c>
      <c r="D26" s="429"/>
      <c r="E26" s="429"/>
    </row>
    <row r="27" spans="1:5" x14ac:dyDescent="0.4">
      <c r="A27" s="443"/>
      <c r="B27" s="433" t="s">
        <v>230</v>
      </c>
      <c r="C27" s="423">
        <v>20</v>
      </c>
      <c r="D27" s="429"/>
      <c r="E27" s="429"/>
    </row>
    <row r="28" spans="1:5" x14ac:dyDescent="0.4">
      <c r="B28" s="433" t="s">
        <v>90</v>
      </c>
      <c r="C28" s="423">
        <v>21</v>
      </c>
      <c r="D28" s="429"/>
      <c r="E28" s="429"/>
    </row>
    <row r="29" spans="1:5" x14ac:dyDescent="0.4">
      <c r="B29" s="433" t="s">
        <v>91</v>
      </c>
      <c r="C29" s="423">
        <v>22</v>
      </c>
      <c r="D29" s="429"/>
      <c r="E29" s="429"/>
    </row>
    <row r="30" spans="1:5" ht="14.25" thickBot="1" x14ac:dyDescent="0.45">
      <c r="B30" s="553" t="s">
        <v>417</v>
      </c>
      <c r="C30" s="423">
        <v>24</v>
      </c>
      <c r="D30" s="427"/>
      <c r="E30" s="427"/>
    </row>
    <row r="31" spans="1:5" ht="14.25" thickBot="1" x14ac:dyDescent="0.45">
      <c r="B31" s="433"/>
      <c r="C31" s="423"/>
      <c r="D31" s="439">
        <f>SUM(D23:D30)</f>
        <v>0</v>
      </c>
      <c r="E31" s="439">
        <f>SUM(E23:E30)</f>
        <v>0</v>
      </c>
    </row>
    <row r="32" spans="1:5" x14ac:dyDescent="0.4">
      <c r="B32" s="422" t="s">
        <v>92</v>
      </c>
      <c r="C32" s="423"/>
      <c r="D32" s="440"/>
      <c r="E32" s="440"/>
    </row>
    <row r="33" spans="1:7" x14ac:dyDescent="0.4">
      <c r="B33" s="426" t="s">
        <v>93</v>
      </c>
      <c r="C33" s="423">
        <v>17</v>
      </c>
      <c r="D33" s="425"/>
      <c r="E33" s="425"/>
    </row>
    <row r="34" spans="1:7" x14ac:dyDescent="0.4">
      <c r="B34" s="426" t="s">
        <v>143</v>
      </c>
      <c r="C34" s="423">
        <v>18</v>
      </c>
      <c r="D34" s="425"/>
      <c r="E34" s="425"/>
    </row>
    <row r="35" spans="1:7" ht="17.25" customHeight="1" x14ac:dyDescent="0.4">
      <c r="B35" s="433" t="s">
        <v>348</v>
      </c>
      <c r="C35" s="423">
        <v>23</v>
      </c>
      <c r="D35" s="425"/>
      <c r="E35" s="425"/>
    </row>
    <row r="36" spans="1:7" x14ac:dyDescent="0.4">
      <c r="B36" s="433" t="s">
        <v>229</v>
      </c>
      <c r="C36" s="423">
        <v>19</v>
      </c>
      <c r="D36" s="425"/>
      <c r="E36" s="425"/>
    </row>
    <row r="37" spans="1:7" x14ac:dyDescent="0.4">
      <c r="A37" s="443"/>
      <c r="B37" s="433" t="s">
        <v>230</v>
      </c>
      <c r="C37" s="423">
        <v>20</v>
      </c>
      <c r="D37" s="425"/>
      <c r="E37" s="425"/>
    </row>
    <row r="38" spans="1:7" x14ac:dyDescent="0.4">
      <c r="B38" s="433" t="s">
        <v>90</v>
      </c>
      <c r="C38" s="423">
        <v>21</v>
      </c>
      <c r="D38" s="425"/>
      <c r="E38" s="425"/>
    </row>
    <row r="39" spans="1:7" x14ac:dyDescent="0.4">
      <c r="B39" s="433" t="s">
        <v>91</v>
      </c>
      <c r="C39" s="423">
        <v>22</v>
      </c>
      <c r="D39" s="425"/>
      <c r="E39" s="425"/>
    </row>
    <row r="40" spans="1:7" ht="14.25" thickBot="1" x14ac:dyDescent="0.45">
      <c r="B40" s="553" t="s">
        <v>417</v>
      </c>
      <c r="C40" s="423">
        <v>24</v>
      </c>
      <c r="D40" s="427"/>
      <c r="E40" s="427"/>
    </row>
    <row r="41" spans="1:7" ht="14.25" thickBot="1" x14ac:dyDescent="0.45">
      <c r="B41" s="422"/>
      <c r="C41" s="423"/>
      <c r="D41" s="440">
        <f>SUM(D33:D40)</f>
        <v>0</v>
      </c>
      <c r="E41" s="440">
        <f>SUM(E33:E40)</f>
        <v>0</v>
      </c>
    </row>
    <row r="42" spans="1:7" ht="14.25" thickBot="1" x14ac:dyDescent="0.45">
      <c r="B42" s="422" t="s">
        <v>174</v>
      </c>
      <c r="C42" s="423"/>
      <c r="D42" s="430">
        <f>+D41+D31</f>
        <v>0</v>
      </c>
      <c r="E42" s="430">
        <f>+E41+E31</f>
        <v>0</v>
      </c>
    </row>
    <row r="43" spans="1:7" ht="14.25" thickTop="1" x14ac:dyDescent="0.4">
      <c r="B43" s="422"/>
      <c r="C43" s="423"/>
      <c r="D43" s="559"/>
      <c r="E43" s="559"/>
    </row>
    <row r="44" spans="1:7" x14ac:dyDescent="0.4">
      <c r="B44" s="422" t="s">
        <v>94</v>
      </c>
      <c r="C44" s="423"/>
    </row>
    <row r="45" spans="1:7" x14ac:dyDescent="0.4">
      <c r="B45" s="433" t="s">
        <v>335</v>
      </c>
      <c r="C45" s="423"/>
      <c r="D45" s="560"/>
      <c r="E45" s="560"/>
      <c r="G45" s="476"/>
    </row>
    <row r="46" spans="1:7" x14ac:dyDescent="0.4">
      <c r="B46" s="433" t="s">
        <v>418</v>
      </c>
      <c r="C46" s="423"/>
      <c r="D46" s="560"/>
      <c r="E46" s="560"/>
      <c r="G46" s="476"/>
    </row>
    <row r="47" spans="1:7" x14ac:dyDescent="0.4">
      <c r="B47" s="553" t="s">
        <v>419</v>
      </c>
      <c r="C47" s="423"/>
      <c r="D47" s="558"/>
      <c r="E47" s="558"/>
      <c r="G47" s="476"/>
    </row>
    <row r="48" spans="1:7" x14ac:dyDescent="0.4">
      <c r="B48" s="433" t="s">
        <v>336</v>
      </c>
      <c r="C48" s="423"/>
      <c r="D48" s="558"/>
      <c r="E48" s="558"/>
      <c r="G48" s="476"/>
    </row>
    <row r="49" spans="1:5" ht="14.25" thickBot="1" x14ac:dyDescent="0.45">
      <c r="B49" s="553" t="s">
        <v>420</v>
      </c>
      <c r="C49" s="423"/>
      <c r="D49" s="427"/>
      <c r="E49" s="427"/>
    </row>
    <row r="50" spans="1:5" ht="14.25" thickBot="1" x14ac:dyDescent="0.45">
      <c r="B50" s="432" t="s">
        <v>337</v>
      </c>
      <c r="C50" s="423"/>
      <c r="D50" s="439">
        <f>SUM(D45:D49)</f>
        <v>0</v>
      </c>
      <c r="E50" s="439">
        <f>SUM(E45:E49)</f>
        <v>0</v>
      </c>
    </row>
    <row r="51" spans="1:5" x14ac:dyDescent="0.4">
      <c r="B51" s="433"/>
      <c r="C51" s="423"/>
      <c r="D51" s="479"/>
      <c r="E51" s="479"/>
    </row>
    <row r="52" spans="1:5" ht="14.25" thickBot="1" x14ac:dyDescent="0.45">
      <c r="B52" s="422" t="s">
        <v>175</v>
      </c>
      <c r="C52" s="423"/>
      <c r="D52" s="479">
        <f>+D50+D42</f>
        <v>0</v>
      </c>
      <c r="E52" s="479">
        <f>+E50+E42</f>
        <v>0</v>
      </c>
    </row>
    <row r="53" spans="1:5" ht="14.25" thickTop="1" x14ac:dyDescent="0.4">
      <c r="D53" s="442"/>
      <c r="E53" s="442"/>
    </row>
    <row r="54" spans="1:5" x14ac:dyDescent="0.4">
      <c r="D54" s="435">
        <f>+D52-D20</f>
        <v>0</v>
      </c>
      <c r="E54" s="435">
        <f>+E52-E20</f>
        <v>0</v>
      </c>
    </row>
    <row r="57" spans="1:5" x14ac:dyDescent="0.4">
      <c r="A57" s="438" t="s">
        <v>161</v>
      </c>
      <c r="B57" s="432" t="s">
        <v>67</v>
      </c>
      <c r="C57" s="431"/>
      <c r="D57" s="423" t="s">
        <v>406</v>
      </c>
      <c r="E57" s="423" t="s">
        <v>436</v>
      </c>
    </row>
    <row r="58" spans="1:5" x14ac:dyDescent="0.4">
      <c r="B58" s="433"/>
      <c r="C58" s="420"/>
      <c r="D58" s="436"/>
      <c r="E58" s="436"/>
    </row>
    <row r="59" spans="1:5" x14ac:dyDescent="0.4">
      <c r="B59" s="433" t="s">
        <v>95</v>
      </c>
      <c r="C59" s="420"/>
      <c r="D59" s="429"/>
      <c r="E59" s="429"/>
    </row>
    <row r="60" spans="1:5" x14ac:dyDescent="0.4">
      <c r="B60" s="433" t="s">
        <v>96</v>
      </c>
      <c r="C60" s="420"/>
      <c r="D60" s="429"/>
      <c r="E60" s="429"/>
    </row>
    <row r="61" spans="1:5" x14ac:dyDescent="0.4">
      <c r="B61" s="433" t="s">
        <v>97</v>
      </c>
      <c r="C61" s="420"/>
      <c r="D61" s="429"/>
      <c r="E61" s="429"/>
    </row>
    <row r="62" spans="1:5" ht="14.25" thickBot="1" x14ac:dyDescent="0.45">
      <c r="B62" s="433" t="s">
        <v>69</v>
      </c>
      <c r="C62" s="420"/>
      <c r="D62" s="434"/>
      <c r="E62" s="434"/>
    </row>
    <row r="63" spans="1:5" x14ac:dyDescent="0.4">
      <c r="B63" s="432"/>
      <c r="C63" s="420"/>
      <c r="D63" s="429"/>
      <c r="E63" s="429"/>
    </row>
    <row r="64" spans="1:5" x14ac:dyDescent="0.4">
      <c r="B64" s="432" t="s">
        <v>25</v>
      </c>
      <c r="C64" s="420"/>
      <c r="D64" s="425">
        <f>SUM(D59:D62)</f>
        <v>0</v>
      </c>
      <c r="E64" s="425">
        <f>SUM(E59:E62)</f>
        <v>0</v>
      </c>
    </row>
    <row r="65" spans="1:5" x14ac:dyDescent="0.4">
      <c r="C65" s="420"/>
      <c r="D65" s="435">
        <f>+D6-D64</f>
        <v>0</v>
      </c>
      <c r="E65" s="435">
        <f>+E6-E64</f>
        <v>0</v>
      </c>
    </row>
    <row r="68" spans="1:5" x14ac:dyDescent="0.4">
      <c r="A68" s="438" t="s">
        <v>162</v>
      </c>
      <c r="B68" s="432" t="s">
        <v>67</v>
      </c>
      <c r="C68" s="431"/>
      <c r="D68" s="423" t="s">
        <v>406</v>
      </c>
      <c r="E68" s="423" t="s">
        <v>436</v>
      </c>
    </row>
    <row r="69" spans="1:5" x14ac:dyDescent="0.4">
      <c r="B69" s="433"/>
      <c r="C69" s="420"/>
      <c r="D69" s="436"/>
      <c r="E69" s="436"/>
    </row>
    <row r="70" spans="1:5" x14ac:dyDescent="0.4">
      <c r="B70" s="419" t="s">
        <v>102</v>
      </c>
      <c r="C70" s="420"/>
      <c r="D70" s="429"/>
      <c r="E70" s="429"/>
    </row>
    <row r="71" spans="1:5" x14ac:dyDescent="0.4">
      <c r="B71" s="419" t="s">
        <v>101</v>
      </c>
      <c r="C71" s="420"/>
      <c r="D71" s="429"/>
      <c r="E71" s="429"/>
    </row>
    <row r="72" spans="1:5" x14ac:dyDescent="0.4">
      <c r="B72" s="419" t="s">
        <v>100</v>
      </c>
      <c r="C72" s="420"/>
      <c r="D72" s="429"/>
      <c r="E72" s="429"/>
    </row>
    <row r="73" spans="1:5" x14ac:dyDescent="0.4">
      <c r="B73" s="419" t="s">
        <v>98</v>
      </c>
      <c r="C73" s="420"/>
      <c r="D73" s="429"/>
      <c r="E73" s="429"/>
    </row>
    <row r="74" spans="1:5" x14ac:dyDescent="0.4">
      <c r="B74" s="419" t="s">
        <v>69</v>
      </c>
      <c r="C74" s="420"/>
      <c r="D74" s="429"/>
      <c r="E74" s="429"/>
    </row>
    <row r="75" spans="1:5" ht="14.25" thickBot="1" x14ac:dyDescent="0.45">
      <c r="B75" s="433" t="s">
        <v>99</v>
      </c>
      <c r="C75" s="420"/>
      <c r="D75" s="434"/>
      <c r="E75" s="434"/>
    </row>
    <row r="76" spans="1:5" x14ac:dyDescent="0.4">
      <c r="B76" s="432"/>
      <c r="C76" s="420"/>
      <c r="D76" s="429"/>
      <c r="E76" s="429"/>
    </row>
    <row r="77" spans="1:5" x14ac:dyDescent="0.4">
      <c r="B77" s="432" t="s">
        <v>25</v>
      </c>
      <c r="C77" s="420"/>
      <c r="D77" s="425">
        <f>SUM(D70:D75)</f>
        <v>0</v>
      </c>
      <c r="E77" s="425">
        <f>SUM(E70:E75)</f>
        <v>0</v>
      </c>
    </row>
    <row r="78" spans="1:5" x14ac:dyDescent="0.4">
      <c r="C78" s="420"/>
      <c r="D78" s="435">
        <f>+D8-D77</f>
        <v>0</v>
      </c>
      <c r="E78" s="435">
        <f>+E8-E77</f>
        <v>0</v>
      </c>
    </row>
    <row r="80" spans="1:5" x14ac:dyDescent="0.4">
      <c r="A80" s="438" t="s">
        <v>225</v>
      </c>
      <c r="B80" s="432" t="s">
        <v>67</v>
      </c>
      <c r="C80" s="431"/>
      <c r="D80" s="423" t="s">
        <v>406</v>
      </c>
      <c r="E80" s="423" t="s">
        <v>436</v>
      </c>
    </row>
    <row r="81" spans="1:5" x14ac:dyDescent="0.4">
      <c r="B81" s="433"/>
      <c r="C81" s="420"/>
      <c r="D81" s="436"/>
      <c r="E81" s="436"/>
    </row>
    <row r="82" spans="1:5" x14ac:dyDescent="0.4">
      <c r="B82" s="419" t="s">
        <v>226</v>
      </c>
      <c r="C82" s="420"/>
      <c r="D82" s="429"/>
      <c r="E82" s="429"/>
    </row>
    <row r="83" spans="1:5" x14ac:dyDescent="0.4">
      <c r="B83" s="419" t="s">
        <v>228</v>
      </c>
      <c r="C83" s="420"/>
      <c r="D83" s="429"/>
      <c r="E83" s="429"/>
    </row>
    <row r="84" spans="1:5" x14ac:dyDescent="0.4">
      <c r="B84" s="426" t="s">
        <v>142</v>
      </c>
      <c r="C84" s="420"/>
      <c r="D84" s="429"/>
      <c r="E84" s="429"/>
    </row>
    <row r="85" spans="1:5" x14ac:dyDescent="0.4">
      <c r="B85" s="426" t="s">
        <v>347</v>
      </c>
      <c r="C85" s="420"/>
      <c r="D85" s="429"/>
      <c r="E85" s="429"/>
    </row>
    <row r="86" spans="1:5" ht="14.25" thickBot="1" x14ac:dyDescent="0.45">
      <c r="B86" s="433" t="s">
        <v>227</v>
      </c>
      <c r="C86" s="420"/>
      <c r="D86" s="434"/>
      <c r="E86" s="434"/>
    </row>
    <row r="87" spans="1:5" x14ac:dyDescent="0.4">
      <c r="B87" s="432"/>
      <c r="C87" s="420"/>
      <c r="D87" s="429"/>
      <c r="E87" s="429"/>
    </row>
    <row r="88" spans="1:5" x14ac:dyDescent="0.4">
      <c r="B88" s="432" t="s">
        <v>25</v>
      </c>
      <c r="C88" s="420"/>
      <c r="D88" s="425">
        <f>SUM(D82:D86)</f>
        <v>0</v>
      </c>
      <c r="E88" s="425">
        <f>SUM(E82:E86)</f>
        <v>0</v>
      </c>
    </row>
    <row r="89" spans="1:5" x14ac:dyDescent="0.4">
      <c r="C89" s="420"/>
      <c r="D89" s="435">
        <f>+D17-D88</f>
        <v>0</v>
      </c>
      <c r="E89" s="435">
        <f>+E17-E88</f>
        <v>0</v>
      </c>
    </row>
    <row r="92" spans="1:5" x14ac:dyDescent="0.4">
      <c r="A92" s="438" t="s">
        <v>163</v>
      </c>
      <c r="B92" s="432" t="s">
        <v>67</v>
      </c>
      <c r="C92" s="431"/>
      <c r="D92" s="423" t="s">
        <v>406</v>
      </c>
      <c r="E92" s="423" t="s">
        <v>436</v>
      </c>
    </row>
    <row r="93" spans="1:5" x14ac:dyDescent="0.4">
      <c r="B93" s="433"/>
      <c r="C93" s="420"/>
      <c r="D93" s="436"/>
      <c r="E93" s="436"/>
    </row>
    <row r="94" spans="1:5" x14ac:dyDescent="0.4">
      <c r="B94" s="433" t="s">
        <v>103</v>
      </c>
      <c r="C94" s="420"/>
      <c r="D94" s="429"/>
      <c r="E94" s="429"/>
    </row>
    <row r="95" spans="1:5" x14ac:dyDescent="0.4">
      <c r="B95" s="426" t="s">
        <v>104</v>
      </c>
      <c r="C95" s="420"/>
      <c r="D95" s="429"/>
      <c r="E95" s="429"/>
    </row>
    <row r="96" spans="1:5" x14ac:dyDescent="0.4">
      <c r="B96" s="426" t="s">
        <v>105</v>
      </c>
      <c r="C96" s="420"/>
      <c r="D96" s="429"/>
      <c r="E96" s="429"/>
    </row>
    <row r="97" spans="1:5" ht="14.25" thickBot="1" x14ac:dyDescent="0.45">
      <c r="B97" s="444" t="s">
        <v>69</v>
      </c>
      <c r="C97" s="420"/>
      <c r="D97" s="434"/>
      <c r="E97" s="434"/>
    </row>
    <row r="98" spans="1:5" x14ac:dyDescent="0.4">
      <c r="B98" s="432"/>
      <c r="C98" s="420"/>
      <c r="D98" s="429"/>
      <c r="E98" s="429"/>
    </row>
    <row r="99" spans="1:5" x14ac:dyDescent="0.4">
      <c r="B99" s="432" t="s">
        <v>25</v>
      </c>
      <c r="C99" s="420"/>
      <c r="D99" s="425">
        <f>SUM(D94:D97)</f>
        <v>0</v>
      </c>
      <c r="E99" s="425">
        <f>SUM(E94:E97)</f>
        <v>0</v>
      </c>
    </row>
    <row r="100" spans="1:5" x14ac:dyDescent="0.4">
      <c r="C100" s="420"/>
      <c r="D100" s="435">
        <f>+(D23+D33)-D99</f>
        <v>0</v>
      </c>
      <c r="E100" s="435">
        <f>+(E23+E33)-E99</f>
        <v>0</v>
      </c>
    </row>
    <row r="102" spans="1:5" x14ac:dyDescent="0.4">
      <c r="A102" s="438" t="s">
        <v>163</v>
      </c>
      <c r="B102" s="565" t="s">
        <v>106</v>
      </c>
      <c r="C102" s="431"/>
      <c r="D102" s="423" t="s">
        <v>406</v>
      </c>
      <c r="E102" s="423" t="s">
        <v>436</v>
      </c>
    </row>
    <row r="103" spans="1:5" x14ac:dyDescent="0.4">
      <c r="B103" s="565"/>
    </row>
    <row r="104" spans="1:5" x14ac:dyDescent="0.4">
      <c r="B104" s="426" t="s">
        <v>107</v>
      </c>
    </row>
    <row r="105" spans="1:5" ht="14.25" thickBot="1" x14ac:dyDescent="0.45">
      <c r="B105" s="426" t="s">
        <v>108</v>
      </c>
    </row>
    <row r="106" spans="1:5" ht="14.25" thickBot="1" x14ac:dyDescent="0.45">
      <c r="B106" s="426"/>
      <c r="D106" s="445">
        <f>+D105+D104</f>
        <v>0</v>
      </c>
      <c r="E106" s="445">
        <f>+E105+E104</f>
        <v>0</v>
      </c>
    </row>
    <row r="107" spans="1:5" x14ac:dyDescent="0.4">
      <c r="B107" s="444" t="s">
        <v>116</v>
      </c>
      <c r="D107" s="436"/>
      <c r="E107" s="436"/>
    </row>
    <row r="108" spans="1:5" x14ac:dyDescent="0.4">
      <c r="B108" s="426" t="s">
        <v>109</v>
      </c>
      <c r="D108" s="436"/>
      <c r="E108" s="436"/>
    </row>
    <row r="109" spans="1:5" x14ac:dyDescent="0.4">
      <c r="B109" s="426" t="s">
        <v>110</v>
      </c>
      <c r="D109" s="436"/>
      <c r="E109" s="436"/>
    </row>
    <row r="110" spans="1:5" x14ac:dyDescent="0.4">
      <c r="B110" s="426" t="s">
        <v>111</v>
      </c>
      <c r="D110" s="436"/>
      <c r="E110" s="436"/>
    </row>
    <row r="111" spans="1:5" ht="14.25" thickBot="1" x14ac:dyDescent="0.45">
      <c r="B111" s="426" t="s">
        <v>112</v>
      </c>
      <c r="D111" s="446"/>
      <c r="E111" s="446"/>
    </row>
    <row r="112" spans="1:5" x14ac:dyDescent="0.4">
      <c r="B112" s="426"/>
      <c r="D112" s="447">
        <f>SUM(D108:D111)</f>
        <v>0</v>
      </c>
      <c r="E112" s="447">
        <f>SUM(E108:E111)</f>
        <v>0</v>
      </c>
    </row>
    <row r="113" spans="1:5" x14ac:dyDescent="0.4">
      <c r="B113" s="432" t="s">
        <v>113</v>
      </c>
      <c r="D113" s="448">
        <f>-D23</f>
        <v>0</v>
      </c>
      <c r="E113" s="448">
        <f>-E23</f>
        <v>0</v>
      </c>
    </row>
    <row r="114" spans="1:5" x14ac:dyDescent="0.4">
      <c r="B114" s="433" t="s">
        <v>114</v>
      </c>
      <c r="D114" s="436"/>
      <c r="E114" s="436"/>
    </row>
    <row r="115" spans="1:5" ht="14.25" thickBot="1" x14ac:dyDescent="0.45">
      <c r="B115" s="426"/>
      <c r="D115" s="446"/>
      <c r="E115" s="446"/>
    </row>
    <row r="116" spans="1:5" ht="14.25" thickBot="1" x14ac:dyDescent="0.45">
      <c r="B116" s="422" t="s">
        <v>115</v>
      </c>
      <c r="D116" s="449">
        <f>+D112+D113</f>
        <v>0</v>
      </c>
      <c r="E116" s="449">
        <f>+E112+E113</f>
        <v>0</v>
      </c>
    </row>
    <row r="117" spans="1:5" ht="14.25" thickTop="1" x14ac:dyDescent="0.4"/>
    <row r="118" spans="1:5" x14ac:dyDescent="0.4">
      <c r="D118" s="435">
        <f>+D106-D99</f>
        <v>0</v>
      </c>
      <c r="E118" s="435">
        <f>+E106-E99</f>
        <v>0</v>
      </c>
    </row>
    <row r="119" spans="1:5" x14ac:dyDescent="0.4">
      <c r="D119" s="435">
        <f>+D33-D116</f>
        <v>0</v>
      </c>
      <c r="E119" s="435">
        <f>+E33-E116</f>
        <v>0</v>
      </c>
    </row>
    <row r="122" spans="1:5" x14ac:dyDescent="0.4">
      <c r="A122" s="438" t="s">
        <v>164</v>
      </c>
      <c r="B122" s="432" t="s">
        <v>67</v>
      </c>
      <c r="C122" s="431"/>
      <c r="D122" s="423" t="s">
        <v>406</v>
      </c>
      <c r="E122" s="423" t="s">
        <v>436</v>
      </c>
    </row>
    <row r="123" spans="1:5" x14ac:dyDescent="0.4">
      <c r="B123" s="433"/>
      <c r="C123" s="420"/>
      <c r="D123" s="436"/>
      <c r="E123" s="436"/>
    </row>
    <row r="124" spans="1:5" x14ac:dyDescent="0.4">
      <c r="B124" s="433" t="s">
        <v>95</v>
      </c>
      <c r="C124" s="420"/>
      <c r="D124" s="429"/>
      <c r="E124" s="429"/>
    </row>
    <row r="125" spans="1:5" x14ac:dyDescent="0.4">
      <c r="B125" s="433" t="s">
        <v>96</v>
      </c>
      <c r="C125" s="420"/>
      <c r="D125" s="429"/>
      <c r="E125" s="429"/>
    </row>
    <row r="126" spans="1:5" x14ac:dyDescent="0.4">
      <c r="B126" s="433" t="s">
        <v>97</v>
      </c>
      <c r="C126" s="420"/>
    </row>
    <row r="127" spans="1:5" ht="14.25" thickBot="1" x14ac:dyDescent="0.45">
      <c r="B127" s="433" t="s">
        <v>69</v>
      </c>
      <c r="C127" s="420"/>
      <c r="D127" s="450"/>
      <c r="E127" s="450"/>
    </row>
    <row r="128" spans="1:5" x14ac:dyDescent="0.4">
      <c r="B128" s="438" t="s">
        <v>259</v>
      </c>
      <c r="C128" s="420"/>
      <c r="D128" s="437">
        <f>SUM(D124:D127)</f>
        <v>0</v>
      </c>
      <c r="E128" s="437">
        <f>SUM(E124:E127)</f>
        <v>0</v>
      </c>
    </row>
    <row r="129" spans="1:5" x14ac:dyDescent="0.4">
      <c r="B129" s="432"/>
      <c r="C129" s="420"/>
      <c r="D129" s="437"/>
      <c r="E129" s="437"/>
    </row>
    <row r="130" spans="1:5" ht="14.25" thickBot="1" x14ac:dyDescent="0.45">
      <c r="B130" s="433" t="s">
        <v>257</v>
      </c>
      <c r="C130" s="420"/>
      <c r="D130" s="434"/>
      <c r="E130" s="434"/>
    </row>
    <row r="131" spans="1:5" x14ac:dyDescent="0.4">
      <c r="C131" s="420"/>
    </row>
    <row r="132" spans="1:5" x14ac:dyDescent="0.4">
      <c r="B132" s="432" t="s">
        <v>258</v>
      </c>
      <c r="C132" s="420"/>
      <c r="D132" s="425">
        <f>SUM(D128:D131)</f>
        <v>0</v>
      </c>
      <c r="E132" s="425">
        <f>SUM(E128:E131)</f>
        <v>0</v>
      </c>
    </row>
    <row r="133" spans="1:5" x14ac:dyDescent="0.4">
      <c r="C133" s="420"/>
      <c r="D133" s="435">
        <f>+(D24+D34)-D132</f>
        <v>0</v>
      </c>
      <c r="E133" s="435">
        <f>+(E24+E34)-E132</f>
        <v>0</v>
      </c>
    </row>
    <row r="136" spans="1:5" x14ac:dyDescent="0.4">
      <c r="A136" s="438" t="s">
        <v>165</v>
      </c>
      <c r="B136" s="432" t="s">
        <v>67</v>
      </c>
      <c r="C136" s="431"/>
      <c r="D136" s="423" t="s">
        <v>406</v>
      </c>
      <c r="E136" s="423" t="s">
        <v>436</v>
      </c>
    </row>
    <row r="137" spans="1:5" x14ac:dyDescent="0.4">
      <c r="B137" s="433"/>
      <c r="C137" s="420"/>
      <c r="D137" s="436"/>
      <c r="E137" s="436"/>
    </row>
    <row r="138" spans="1:5" x14ac:dyDescent="0.4">
      <c r="B138" s="433" t="s">
        <v>231</v>
      </c>
      <c r="C138" s="420"/>
      <c r="D138" s="436"/>
      <c r="E138" s="436"/>
    </row>
    <row r="139" spans="1:5" x14ac:dyDescent="0.4">
      <c r="B139" s="433" t="s">
        <v>421</v>
      </c>
      <c r="C139" s="420"/>
      <c r="D139" s="429"/>
      <c r="E139" s="429"/>
    </row>
    <row r="140" spans="1:5" ht="14.25" thickBot="1" x14ac:dyDescent="0.45">
      <c r="B140" s="433" t="s">
        <v>117</v>
      </c>
      <c r="C140" s="420"/>
      <c r="D140" s="434"/>
      <c r="E140" s="434"/>
    </row>
    <row r="141" spans="1:5" x14ac:dyDescent="0.4">
      <c r="B141" s="433"/>
      <c r="C141" s="420"/>
    </row>
    <row r="142" spans="1:5" x14ac:dyDescent="0.4">
      <c r="B142" s="432" t="s">
        <v>25</v>
      </c>
      <c r="C142" s="420"/>
      <c r="D142" s="429">
        <f>SUM(D138:D140)</f>
        <v>0</v>
      </c>
      <c r="E142" s="429">
        <f>SUM(E138:E140)</f>
        <v>0</v>
      </c>
    </row>
    <row r="143" spans="1:5" x14ac:dyDescent="0.4">
      <c r="B143" s="433"/>
      <c r="C143" s="420"/>
      <c r="D143" s="435">
        <f>+D26-D142+D36</f>
        <v>0</v>
      </c>
      <c r="E143" s="435">
        <f>+E26-E142+E36</f>
        <v>0</v>
      </c>
    </row>
    <row r="144" spans="1:5" x14ac:dyDescent="0.4">
      <c r="B144" s="433"/>
      <c r="C144" s="420"/>
      <c r="D144" s="429"/>
      <c r="E144" s="429"/>
    </row>
    <row r="145" spans="1:5" x14ac:dyDescent="0.4">
      <c r="B145" s="433"/>
      <c r="C145" s="420"/>
      <c r="D145" s="429"/>
      <c r="E145" s="429"/>
    </row>
    <row r="146" spans="1:5" x14ac:dyDescent="0.4">
      <c r="A146" s="438" t="s">
        <v>166</v>
      </c>
      <c r="B146" s="432" t="s">
        <v>67</v>
      </c>
      <c r="C146" s="431"/>
      <c r="D146" s="423" t="s">
        <v>406</v>
      </c>
      <c r="E146" s="423" t="s">
        <v>436</v>
      </c>
    </row>
    <row r="147" spans="1:5" x14ac:dyDescent="0.4">
      <c r="B147" s="432"/>
      <c r="C147" s="431"/>
      <c r="D147" s="424"/>
      <c r="E147" s="424"/>
    </row>
    <row r="148" spans="1:5" ht="16.5" customHeight="1" x14ac:dyDescent="0.4">
      <c r="B148" s="433" t="s">
        <v>404</v>
      </c>
      <c r="C148" s="420"/>
    </row>
    <row r="149" spans="1:5" ht="14.25" thickBot="1" x14ac:dyDescent="0.45">
      <c r="B149" s="433" t="s">
        <v>176</v>
      </c>
      <c r="C149" s="420"/>
      <c r="D149" s="446"/>
      <c r="E149" s="446"/>
    </row>
    <row r="150" spans="1:5" x14ac:dyDescent="0.4">
      <c r="B150" s="432" t="s">
        <v>235</v>
      </c>
      <c r="C150" s="420"/>
      <c r="D150" s="451">
        <f>SUM(D148:D149)</f>
        <v>0</v>
      </c>
      <c r="E150" s="451">
        <f>SUM(E148:E149)</f>
        <v>0</v>
      </c>
    </row>
    <row r="151" spans="1:5" ht="14.25" x14ac:dyDescent="0.4">
      <c r="B151" s="452"/>
      <c r="C151" s="420"/>
      <c r="D151" s="451"/>
      <c r="E151" s="451"/>
    </row>
    <row r="152" spans="1:5" x14ac:dyDescent="0.4">
      <c r="B152" s="433" t="s">
        <v>236</v>
      </c>
      <c r="C152" s="420"/>
      <c r="D152" s="429"/>
      <c r="E152" s="429"/>
    </row>
    <row r="153" spans="1:5" x14ac:dyDescent="0.4">
      <c r="B153" s="433" t="s">
        <v>79</v>
      </c>
      <c r="C153" s="420"/>
      <c r="D153" s="429"/>
      <c r="E153" s="429"/>
    </row>
    <row r="154" spans="1:5" x14ac:dyDescent="0.4">
      <c r="B154" s="433" t="s">
        <v>118</v>
      </c>
      <c r="C154" s="420"/>
      <c r="D154" s="429"/>
      <c r="E154" s="429"/>
    </row>
    <row r="155" spans="1:5" x14ac:dyDescent="0.4">
      <c r="B155" s="433" t="s">
        <v>119</v>
      </c>
      <c r="C155" s="420"/>
      <c r="D155" s="429"/>
      <c r="E155" s="429"/>
    </row>
    <row r="156" spans="1:5" x14ac:dyDescent="0.4">
      <c r="B156" s="433" t="s">
        <v>177</v>
      </c>
    </row>
    <row r="157" spans="1:5" ht="14.25" thickBot="1" x14ac:dyDescent="0.45">
      <c r="B157" s="433" t="s">
        <v>176</v>
      </c>
      <c r="D157" s="446"/>
      <c r="E157" s="446"/>
    </row>
    <row r="158" spans="1:5" ht="17.25" customHeight="1" x14ac:dyDescent="0.4">
      <c r="B158" s="432" t="s">
        <v>234</v>
      </c>
      <c r="D158" s="451">
        <f>SUM(D152:D157)</f>
        <v>0</v>
      </c>
      <c r="E158" s="451">
        <f>SUM(E152:E157)</f>
        <v>0</v>
      </c>
    </row>
    <row r="159" spans="1:5" ht="17.25" customHeight="1" thickBot="1" x14ac:dyDescent="0.45">
      <c r="B159" s="432"/>
      <c r="D159" s="453"/>
      <c r="E159" s="453"/>
    </row>
    <row r="160" spans="1:5" ht="17.25" customHeight="1" x14ac:dyDescent="0.4">
      <c r="B160" s="432" t="s">
        <v>25</v>
      </c>
      <c r="D160" s="451">
        <f>+D158+D150</f>
        <v>0</v>
      </c>
      <c r="E160" s="451">
        <f>+E158+E150</f>
        <v>0</v>
      </c>
    </row>
    <row r="161" spans="1:5" ht="17.25" customHeight="1" x14ac:dyDescent="0.4">
      <c r="B161" s="432"/>
      <c r="D161" s="435">
        <f>+D160-D27-D37</f>
        <v>0</v>
      </c>
      <c r="E161" s="435">
        <f>+E160-E27-E37</f>
        <v>0</v>
      </c>
    </row>
    <row r="163" spans="1:5" x14ac:dyDescent="0.4">
      <c r="A163" s="438" t="s">
        <v>232</v>
      </c>
      <c r="B163" s="432" t="s">
        <v>67</v>
      </c>
      <c r="C163" s="431"/>
      <c r="D163" s="423" t="s">
        <v>406</v>
      </c>
      <c r="E163" s="423" t="s">
        <v>436</v>
      </c>
    </row>
    <row r="164" spans="1:5" x14ac:dyDescent="0.4">
      <c r="B164" s="433"/>
      <c r="C164" s="420"/>
      <c r="D164" s="436"/>
      <c r="E164" s="436"/>
    </row>
    <row r="165" spans="1:5" x14ac:dyDescent="0.4">
      <c r="B165" s="433" t="s">
        <v>122</v>
      </c>
      <c r="C165" s="420"/>
      <c r="D165" s="429"/>
      <c r="E165" s="429"/>
    </row>
    <row r="166" spans="1:5" x14ac:dyDescent="0.4">
      <c r="B166" s="433" t="s">
        <v>120</v>
      </c>
      <c r="C166" s="420"/>
      <c r="D166" s="429"/>
      <c r="E166" s="429"/>
    </row>
    <row r="167" spans="1:5" x14ac:dyDescent="0.4">
      <c r="B167" s="433" t="s">
        <v>121</v>
      </c>
      <c r="C167" s="420"/>
      <c r="D167" s="429"/>
      <c r="E167" s="429"/>
    </row>
    <row r="168" spans="1:5" x14ac:dyDescent="0.4">
      <c r="B168" s="433" t="s">
        <v>69</v>
      </c>
      <c r="C168" s="420"/>
      <c r="D168" s="429"/>
      <c r="E168" s="429"/>
    </row>
    <row r="169" spans="1:5" ht="14.25" thickBot="1" x14ac:dyDescent="0.45">
      <c r="B169" s="433" t="s">
        <v>123</v>
      </c>
      <c r="C169" s="420"/>
      <c r="D169" s="434"/>
      <c r="E169" s="434"/>
    </row>
    <row r="170" spans="1:5" x14ac:dyDescent="0.4">
      <c r="B170" s="432"/>
      <c r="C170" s="420"/>
      <c r="D170" s="429"/>
      <c r="E170" s="429"/>
    </row>
    <row r="171" spans="1:5" x14ac:dyDescent="0.4">
      <c r="B171" s="432" t="s">
        <v>25</v>
      </c>
      <c r="C171" s="420"/>
      <c r="D171" s="425">
        <f>SUM(D165:D169)</f>
        <v>0</v>
      </c>
      <c r="E171" s="425">
        <f>SUM(E165:E169)</f>
        <v>0</v>
      </c>
    </row>
    <row r="172" spans="1:5" x14ac:dyDescent="0.4">
      <c r="C172" s="420"/>
      <c r="D172" s="435">
        <f>+D28+D38-D171</f>
        <v>0</v>
      </c>
      <c r="E172" s="435">
        <f>+E28+E38-E171</f>
        <v>0</v>
      </c>
    </row>
    <row r="175" spans="1:5" x14ac:dyDescent="0.4">
      <c r="A175" s="438" t="s">
        <v>233</v>
      </c>
      <c r="B175" s="454" t="s">
        <v>124</v>
      </c>
      <c r="C175" s="431"/>
      <c r="D175" s="423" t="s">
        <v>406</v>
      </c>
      <c r="E175" s="423" t="s">
        <v>436</v>
      </c>
    </row>
    <row r="176" spans="1:5" x14ac:dyDescent="0.4">
      <c r="B176" s="433"/>
      <c r="C176" s="420"/>
      <c r="D176" s="436"/>
      <c r="E176" s="436"/>
    </row>
    <row r="177" spans="1:5" x14ac:dyDescent="0.4">
      <c r="B177" s="419" t="s">
        <v>125</v>
      </c>
      <c r="C177" s="420"/>
      <c r="D177" s="429"/>
      <c r="E177" s="429"/>
    </row>
    <row r="178" spans="1:5" x14ac:dyDescent="0.4">
      <c r="B178" s="419" t="s">
        <v>126</v>
      </c>
      <c r="C178" s="420"/>
      <c r="D178" s="429"/>
      <c r="E178" s="429"/>
    </row>
    <row r="179" spans="1:5" x14ac:dyDescent="0.4">
      <c r="B179" s="419" t="s">
        <v>127</v>
      </c>
      <c r="C179" s="420"/>
      <c r="D179" s="429"/>
      <c r="E179" s="429"/>
    </row>
    <row r="180" spans="1:5" ht="14.25" thickBot="1" x14ac:dyDescent="0.45">
      <c r="B180" s="433" t="s">
        <v>69</v>
      </c>
      <c r="C180" s="420"/>
      <c r="D180" s="434"/>
      <c r="E180" s="434"/>
    </row>
    <row r="181" spans="1:5" x14ac:dyDescent="0.4">
      <c r="B181" s="432"/>
      <c r="C181" s="420"/>
      <c r="D181" s="429"/>
      <c r="E181" s="429"/>
    </row>
    <row r="182" spans="1:5" x14ac:dyDescent="0.4">
      <c r="B182" s="432" t="s">
        <v>25</v>
      </c>
      <c r="C182" s="420"/>
      <c r="D182" s="425">
        <f>SUM(D177:D180)</f>
        <v>0</v>
      </c>
      <c r="E182" s="425">
        <f>SUM(E177:E180)</f>
        <v>0</v>
      </c>
    </row>
    <row r="183" spans="1:5" x14ac:dyDescent="0.4">
      <c r="B183" s="419"/>
      <c r="C183" s="420"/>
      <c r="D183" s="435">
        <f>+D7-D182</f>
        <v>0</v>
      </c>
      <c r="E183" s="435">
        <f>+E7-E182</f>
        <v>0</v>
      </c>
    </row>
    <row r="184" spans="1:5" x14ac:dyDescent="0.4">
      <c r="B184" s="419"/>
    </row>
    <row r="185" spans="1:5" x14ac:dyDescent="0.4">
      <c r="B185" s="419"/>
    </row>
    <row r="186" spans="1:5" x14ac:dyDescent="0.4">
      <c r="A186" s="438" t="s">
        <v>233</v>
      </c>
      <c r="B186" s="454" t="s">
        <v>128</v>
      </c>
      <c r="C186" s="431"/>
      <c r="D186" s="423" t="s">
        <v>406</v>
      </c>
      <c r="E186" s="423" t="s">
        <v>436</v>
      </c>
    </row>
    <row r="187" spans="1:5" x14ac:dyDescent="0.4">
      <c r="B187" s="433"/>
      <c r="C187" s="420"/>
      <c r="D187" s="436"/>
      <c r="E187" s="436"/>
    </row>
    <row r="188" spans="1:5" x14ac:dyDescent="0.4">
      <c r="B188" s="419" t="s">
        <v>125</v>
      </c>
      <c r="C188" s="420"/>
      <c r="D188" s="429"/>
      <c r="E188" s="429"/>
    </row>
    <row r="189" spans="1:5" x14ac:dyDescent="0.4">
      <c r="B189" s="419" t="s">
        <v>126</v>
      </c>
      <c r="C189" s="420"/>
      <c r="D189" s="429"/>
      <c r="E189" s="429"/>
    </row>
    <row r="190" spans="1:5" x14ac:dyDescent="0.4">
      <c r="B190" s="419" t="s">
        <v>127</v>
      </c>
      <c r="C190" s="420"/>
      <c r="D190" s="429"/>
      <c r="E190" s="429"/>
    </row>
    <row r="191" spans="1:5" ht="14.25" thickBot="1" x14ac:dyDescent="0.45">
      <c r="B191" s="433" t="s">
        <v>69</v>
      </c>
      <c r="C191" s="420"/>
      <c r="D191" s="434"/>
      <c r="E191" s="434"/>
    </row>
    <row r="192" spans="1:5" x14ac:dyDescent="0.4">
      <c r="B192" s="432"/>
      <c r="C192" s="420"/>
      <c r="D192" s="429"/>
      <c r="E192" s="429"/>
    </row>
    <row r="193" spans="1:5" x14ac:dyDescent="0.4">
      <c r="B193" s="432" t="s">
        <v>25</v>
      </c>
      <c r="C193" s="420"/>
      <c r="D193" s="425">
        <f>SUM(D188:D191)</f>
        <v>0</v>
      </c>
      <c r="E193" s="425">
        <f>SUM(E188:E191)</f>
        <v>0</v>
      </c>
    </row>
    <row r="194" spans="1:5" x14ac:dyDescent="0.4">
      <c r="C194" s="420"/>
      <c r="D194" s="435">
        <f>+D25+D35-D193</f>
        <v>0</v>
      </c>
      <c r="E194" s="435">
        <f>+E25+E35-E193</f>
        <v>0</v>
      </c>
    </row>
    <row r="197" spans="1:5" x14ac:dyDescent="0.4">
      <c r="A197" s="438" t="s">
        <v>233</v>
      </c>
      <c r="B197" s="565" t="s">
        <v>129</v>
      </c>
      <c r="C197" s="431"/>
      <c r="D197" s="423" t="s">
        <v>406</v>
      </c>
      <c r="E197" s="423" t="s">
        <v>436</v>
      </c>
    </row>
    <row r="198" spans="1:5" x14ac:dyDescent="0.4">
      <c r="B198" s="565"/>
    </row>
    <row r="199" spans="1:5" x14ac:dyDescent="0.4">
      <c r="B199" s="426" t="s">
        <v>130</v>
      </c>
    </row>
    <row r="200" spans="1:5" ht="14.25" thickBot="1" x14ac:dyDescent="0.45">
      <c r="B200" s="426" t="s">
        <v>167</v>
      </c>
    </row>
    <row r="201" spans="1:5" ht="14.25" thickBot="1" x14ac:dyDescent="0.45">
      <c r="B201" s="426"/>
      <c r="D201" s="445">
        <f>+D200+D199</f>
        <v>0</v>
      </c>
      <c r="E201" s="445">
        <f>+E200+E199</f>
        <v>0</v>
      </c>
    </row>
    <row r="202" spans="1:5" x14ac:dyDescent="0.4">
      <c r="B202" s="444" t="s">
        <v>131</v>
      </c>
      <c r="D202" s="436"/>
      <c r="E202" s="436"/>
    </row>
    <row r="203" spans="1:5" x14ac:dyDescent="0.4">
      <c r="B203" s="426" t="s">
        <v>109</v>
      </c>
      <c r="D203" s="436"/>
      <c r="E203" s="436"/>
    </row>
    <row r="204" spans="1:5" x14ac:dyDescent="0.4">
      <c r="B204" s="426" t="s">
        <v>110</v>
      </c>
      <c r="D204" s="436"/>
      <c r="E204" s="436"/>
    </row>
    <row r="205" spans="1:5" x14ac:dyDescent="0.4">
      <c r="B205" s="426" t="s">
        <v>111</v>
      </c>
      <c r="D205" s="436"/>
      <c r="E205" s="436"/>
    </row>
    <row r="206" spans="1:5" ht="14.25" thickBot="1" x14ac:dyDescent="0.45">
      <c r="B206" s="426" t="s">
        <v>112</v>
      </c>
      <c r="D206" s="446"/>
      <c r="E206" s="446"/>
    </row>
    <row r="207" spans="1:5" x14ac:dyDescent="0.4">
      <c r="B207" s="426"/>
      <c r="D207" s="447">
        <f>SUM(D203:D206)</f>
        <v>0</v>
      </c>
      <c r="E207" s="447">
        <f>SUM(E203:E206)</f>
        <v>0</v>
      </c>
    </row>
    <row r="208" spans="1:5" x14ac:dyDescent="0.4">
      <c r="B208" s="432" t="s">
        <v>113</v>
      </c>
      <c r="D208" s="448">
        <f>-D25</f>
        <v>0</v>
      </c>
      <c r="E208" s="448">
        <f>-E25</f>
        <v>0</v>
      </c>
    </row>
    <row r="209" spans="1:5" x14ac:dyDescent="0.4">
      <c r="B209" s="433" t="s">
        <v>114</v>
      </c>
      <c r="D209" s="436"/>
      <c r="E209" s="436"/>
    </row>
    <row r="210" spans="1:5" ht="14.25" thickBot="1" x14ac:dyDescent="0.45">
      <c r="B210" s="426"/>
      <c r="D210" s="446"/>
      <c r="E210" s="446"/>
    </row>
    <row r="211" spans="1:5" ht="14.25" thickBot="1" x14ac:dyDescent="0.45">
      <c r="B211" s="422" t="s">
        <v>115</v>
      </c>
      <c r="D211" s="449">
        <f>+D207+D208</f>
        <v>0</v>
      </c>
      <c r="E211" s="449">
        <f>+E207+E208</f>
        <v>0</v>
      </c>
    </row>
    <row r="212" spans="1:5" ht="14.25" thickTop="1" x14ac:dyDescent="0.4"/>
    <row r="213" spans="1:5" x14ac:dyDescent="0.4">
      <c r="D213" s="435">
        <f>+D201-D194</f>
        <v>0</v>
      </c>
      <c r="E213" s="435">
        <f>+E201-E194</f>
        <v>0</v>
      </c>
    </row>
    <row r="214" spans="1:5" x14ac:dyDescent="0.4">
      <c r="D214" s="435">
        <f>+D35-D211</f>
        <v>0</v>
      </c>
      <c r="E214" s="435">
        <f>+E35-E211</f>
        <v>0</v>
      </c>
    </row>
    <row r="218" spans="1:5" x14ac:dyDescent="0.4">
      <c r="A218" s="438" t="s">
        <v>422</v>
      </c>
      <c r="B218" s="432" t="s">
        <v>67</v>
      </c>
      <c r="C218" s="431"/>
      <c r="D218" s="424" t="s">
        <v>406</v>
      </c>
      <c r="E218" s="424" t="s">
        <v>436</v>
      </c>
    </row>
    <row r="219" spans="1:5" x14ac:dyDescent="0.4">
      <c r="B219" s="433"/>
      <c r="C219" s="420"/>
      <c r="D219" s="436"/>
      <c r="E219" s="436"/>
    </row>
    <row r="220" spans="1:5" x14ac:dyDescent="0.4">
      <c r="B220" s="433" t="s">
        <v>423</v>
      </c>
      <c r="C220" s="420"/>
      <c r="D220" s="429"/>
      <c r="E220" s="429"/>
    </row>
    <row r="221" spans="1:5" ht="14.25" thickBot="1" x14ac:dyDescent="0.45">
      <c r="B221" s="433" t="s">
        <v>424</v>
      </c>
      <c r="C221" s="420"/>
      <c r="D221" s="434"/>
      <c r="E221" s="434"/>
    </row>
    <row r="222" spans="1:5" x14ac:dyDescent="0.4">
      <c r="B222" s="433"/>
      <c r="C222" s="420"/>
    </row>
    <row r="223" spans="1:5" x14ac:dyDescent="0.4">
      <c r="B223" s="432" t="s">
        <v>25</v>
      </c>
      <c r="C223" s="420"/>
      <c r="D223" s="429">
        <f>SUM(D220:D221)</f>
        <v>0</v>
      </c>
      <c r="E223" s="429">
        <f>SUM(E220:E221)</f>
        <v>0</v>
      </c>
    </row>
    <row r="224" spans="1:5" x14ac:dyDescent="0.4">
      <c r="B224" s="433"/>
      <c r="C224" s="420"/>
      <c r="D224" s="435">
        <f>D223-D40-D30</f>
        <v>0</v>
      </c>
      <c r="E224" s="435">
        <f>E223-E40-E30</f>
        <v>0</v>
      </c>
    </row>
  </sheetData>
  <mergeCells count="2">
    <mergeCell ref="B102:B103"/>
    <mergeCell ref="B197:B198"/>
  </mergeCells>
  <pageMargins left="0.5" right="0.7" top="0.75" bottom="0.75" header="0.3" footer="0.3"/>
  <pageSetup paperSize="9" scale="87" orientation="portrait" r:id="rId1"/>
  <rowBreaks count="1" manualBreakCount="1">
    <brk id="5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37"/>
  <sheetViews>
    <sheetView zoomScale="95" zoomScaleNormal="95" workbookViewId="0">
      <pane xSplit="2" ySplit="6" topLeftCell="C13" activePane="bottomRight" state="frozen"/>
      <selection activeCell="T12" sqref="T12"/>
      <selection pane="topRight" activeCell="T12" sqref="T12"/>
      <selection pane="bottomLeft" activeCell="T12" sqref="T12"/>
      <selection pane="bottomRight" activeCell="S25" sqref="S25"/>
    </sheetView>
  </sheetViews>
  <sheetFormatPr defaultColWidth="9.0703125" defaultRowHeight="13.15" x14ac:dyDescent="0.4"/>
  <cols>
    <col min="1" max="1" width="8.7109375" style="2" customWidth="1"/>
    <col min="2" max="2" width="17.0703125" style="2" customWidth="1"/>
    <col min="3" max="3" width="11.42578125" style="2" bestFit="1" customWidth="1"/>
    <col min="4" max="4" width="9.28515625" style="2" customWidth="1"/>
    <col min="5" max="5" width="9.42578125" style="2" bestFit="1" customWidth="1"/>
    <col min="6" max="6" width="10.7109375" style="2" customWidth="1"/>
    <col min="7" max="9" width="10.42578125" style="2" customWidth="1"/>
    <col min="10" max="10" width="10.7109375" style="2" customWidth="1"/>
    <col min="11" max="11" width="11.42578125" style="2" customWidth="1"/>
    <col min="12" max="12" width="10.28515625" style="2" customWidth="1"/>
    <col min="13" max="13" width="10.7109375" style="2" customWidth="1"/>
    <col min="14" max="14" width="10.0703125" style="2" customWidth="1"/>
    <col min="15" max="15" width="10.42578125" style="2" customWidth="1"/>
    <col min="16" max="16" width="11.5703125" style="2" customWidth="1"/>
    <col min="17" max="17" width="11.5703125" style="487" customWidth="1"/>
    <col min="18" max="18" width="13.0703125" style="495" customWidth="1"/>
    <col min="19" max="19" width="13.92578125" style="2" customWidth="1"/>
    <col min="20" max="16384" width="9.0703125" style="2"/>
  </cols>
  <sheetData>
    <row r="1" spans="2:19" ht="15.75" x14ac:dyDescent="0.5">
      <c r="B1" s="99" t="s">
        <v>197</v>
      </c>
    </row>
    <row r="2" spans="2:19" ht="13.5" thickBot="1" x14ac:dyDescent="0.45"/>
    <row r="3" spans="2:19" ht="16.5" customHeight="1" x14ac:dyDescent="0.45">
      <c r="B3" s="582" t="s">
        <v>186</v>
      </c>
      <c r="C3" s="583"/>
      <c r="D3" s="583"/>
      <c r="E3" s="584"/>
      <c r="F3" s="578" t="s">
        <v>1</v>
      </c>
      <c r="G3" s="579"/>
      <c r="H3" s="579"/>
      <c r="I3" s="580"/>
      <c r="J3" s="578" t="s">
        <v>2</v>
      </c>
      <c r="K3" s="579"/>
      <c r="L3" s="579"/>
      <c r="M3" s="580"/>
      <c r="N3" s="578" t="s">
        <v>3</v>
      </c>
      <c r="O3" s="585"/>
      <c r="P3" s="578" t="s">
        <v>4</v>
      </c>
      <c r="Q3" s="586"/>
      <c r="R3" s="586"/>
      <c r="S3" s="580"/>
    </row>
    <row r="4" spans="2:19" ht="38.25" customHeight="1" x14ac:dyDescent="0.4">
      <c r="B4" s="5" t="s">
        <v>5</v>
      </c>
      <c r="C4" s="21" t="s">
        <v>179</v>
      </c>
      <c r="D4" s="6" t="s">
        <v>7</v>
      </c>
      <c r="E4" s="7" t="s">
        <v>9</v>
      </c>
      <c r="F4" s="572" t="s">
        <v>10</v>
      </c>
      <c r="G4" s="581" t="s">
        <v>437</v>
      </c>
      <c r="H4" s="581" t="s">
        <v>438</v>
      </c>
      <c r="I4" s="573" t="s">
        <v>11</v>
      </c>
      <c r="J4" s="572" t="s">
        <v>10</v>
      </c>
      <c r="K4" s="6" t="s">
        <v>237</v>
      </c>
      <c r="L4" s="587" t="s">
        <v>13</v>
      </c>
      <c r="M4" s="573" t="s">
        <v>11</v>
      </c>
      <c r="N4" s="572" t="s">
        <v>10</v>
      </c>
      <c r="O4" s="570" t="s">
        <v>11</v>
      </c>
      <c r="P4" s="572" t="s">
        <v>14</v>
      </c>
      <c r="Q4" s="589" t="s">
        <v>374</v>
      </c>
      <c r="R4" s="576" t="s">
        <v>339</v>
      </c>
      <c r="S4" s="465" t="s">
        <v>32</v>
      </c>
    </row>
    <row r="5" spans="2:19" ht="26.25" x14ac:dyDescent="0.4">
      <c r="B5" s="5"/>
      <c r="C5" s="22"/>
      <c r="D5" s="570" t="s">
        <v>8</v>
      </c>
      <c r="E5" s="571"/>
      <c r="F5" s="572"/>
      <c r="G5" s="581"/>
      <c r="H5" s="581"/>
      <c r="I5" s="573"/>
      <c r="J5" s="572"/>
      <c r="K5" s="6" t="s">
        <v>12</v>
      </c>
      <c r="L5" s="588"/>
      <c r="M5" s="573"/>
      <c r="N5" s="572"/>
      <c r="O5" s="570"/>
      <c r="P5" s="572"/>
      <c r="Q5" s="590"/>
      <c r="R5" s="577"/>
      <c r="S5" s="465" t="s">
        <v>31</v>
      </c>
    </row>
    <row r="6" spans="2:19" ht="26.65" thickBot="1" x14ac:dyDescent="0.45">
      <c r="B6" s="8"/>
      <c r="C6" s="23"/>
      <c r="D6" s="9"/>
      <c r="E6" s="10"/>
      <c r="F6" s="11" t="s">
        <v>15</v>
      </c>
      <c r="G6" s="12" t="s">
        <v>16</v>
      </c>
      <c r="H6" s="12" t="s">
        <v>26</v>
      </c>
      <c r="I6" s="13" t="s">
        <v>27</v>
      </c>
      <c r="J6" s="11" t="s">
        <v>18</v>
      </c>
      <c r="K6" s="12" t="s">
        <v>19</v>
      </c>
      <c r="L6" s="12" t="s">
        <v>20</v>
      </c>
      <c r="M6" s="13" t="s">
        <v>238</v>
      </c>
      <c r="N6" s="11" t="s">
        <v>239</v>
      </c>
      <c r="O6" s="27" t="s">
        <v>240</v>
      </c>
      <c r="P6" s="11" t="s">
        <v>241</v>
      </c>
      <c r="Q6" s="488" t="s">
        <v>338</v>
      </c>
      <c r="R6" s="456" t="s">
        <v>372</v>
      </c>
      <c r="S6" s="13" t="s">
        <v>373</v>
      </c>
    </row>
    <row r="7" spans="2:19" ht="15" customHeight="1" x14ac:dyDescent="0.4">
      <c r="B7" s="568" t="s">
        <v>439</v>
      </c>
      <c r="C7" s="569"/>
      <c r="D7" s="569"/>
      <c r="E7" s="569"/>
      <c r="F7" s="122"/>
      <c r="G7" s="123"/>
      <c r="H7" s="123"/>
      <c r="I7" s="124"/>
      <c r="J7" s="122"/>
      <c r="K7" s="123"/>
      <c r="L7" s="123"/>
      <c r="M7" s="124"/>
      <c r="N7" s="122"/>
      <c r="O7" s="125"/>
      <c r="P7" s="122"/>
      <c r="Q7" s="418"/>
      <c r="R7" s="496"/>
      <c r="S7" s="124"/>
    </row>
    <row r="8" spans="2:19" x14ac:dyDescent="0.4">
      <c r="B8" s="14"/>
      <c r="C8" s="24"/>
      <c r="D8" s="563">
        <v>45342</v>
      </c>
      <c r="E8" s="16"/>
      <c r="F8" s="17"/>
      <c r="G8" s="18"/>
      <c r="H8" s="18"/>
      <c r="I8" s="19"/>
      <c r="J8" s="17"/>
      <c r="K8" s="18"/>
      <c r="L8" s="18"/>
      <c r="M8" s="19"/>
      <c r="N8" s="17"/>
      <c r="O8" s="28"/>
      <c r="P8" s="17"/>
      <c r="Q8" s="489"/>
      <c r="R8" s="497"/>
      <c r="S8" s="19"/>
    </row>
    <row r="9" spans="2:19" x14ac:dyDescent="0.4">
      <c r="B9" s="235" t="s">
        <v>21</v>
      </c>
      <c r="C9" s="236"/>
      <c r="D9" s="18"/>
      <c r="E9" s="28"/>
      <c r="F9" s="17">
        <v>100000</v>
      </c>
      <c r="G9" s="18"/>
      <c r="H9" s="18">
        <v>100000</v>
      </c>
      <c r="I9" s="19">
        <f>+F9+G9-H9</f>
        <v>0</v>
      </c>
      <c r="J9" s="17">
        <v>20000</v>
      </c>
      <c r="K9" s="18">
        <v>20000</v>
      </c>
      <c r="L9" s="18">
        <v>40000</v>
      </c>
      <c r="M9" s="19">
        <f>+J9+K9-L9</f>
        <v>0</v>
      </c>
      <c r="N9" s="17">
        <f>+F9-J9</f>
        <v>80000</v>
      </c>
      <c r="O9" s="28">
        <f>+I9-M9</f>
        <v>0</v>
      </c>
      <c r="P9" s="17">
        <v>120000</v>
      </c>
      <c r="Q9" s="489">
        <f>0.2*P9</f>
        <v>24000</v>
      </c>
      <c r="R9" s="497">
        <v>15000</v>
      </c>
      <c r="S9" s="19">
        <f>+P9-Q9-R9-(H9-L9)</f>
        <v>21000</v>
      </c>
    </row>
    <row r="10" spans="2:19" x14ac:dyDescent="0.4">
      <c r="B10" s="235" t="s">
        <v>22</v>
      </c>
      <c r="C10" s="236"/>
      <c r="D10" s="18"/>
      <c r="E10" s="28"/>
      <c r="F10" s="17"/>
      <c r="G10" s="18"/>
      <c r="H10" s="18"/>
      <c r="I10" s="19">
        <f>+F10+G10-H10</f>
        <v>0</v>
      </c>
      <c r="J10" s="17"/>
      <c r="K10" s="18"/>
      <c r="L10" s="18"/>
      <c r="M10" s="19">
        <f>+J10+K10-L10</f>
        <v>0</v>
      </c>
      <c r="N10" s="17">
        <f>+F10-J10</f>
        <v>0</v>
      </c>
      <c r="O10" s="28">
        <f>+I10-M10</f>
        <v>0</v>
      </c>
      <c r="P10" s="17">
        <v>0</v>
      </c>
      <c r="Q10" s="489"/>
      <c r="R10" s="497"/>
      <c r="S10" s="19">
        <f t="shared" ref="S10:S13" si="0">+P10-Q10-R10-(H10-L10)</f>
        <v>0</v>
      </c>
    </row>
    <row r="11" spans="2:19" x14ac:dyDescent="0.4">
      <c r="B11" s="235" t="s">
        <v>23</v>
      </c>
      <c r="C11" s="236"/>
      <c r="D11" s="18"/>
      <c r="E11" s="28"/>
      <c r="F11" s="17"/>
      <c r="G11" s="18"/>
      <c r="H11" s="18"/>
      <c r="I11" s="19">
        <f>+F11+G11-H11</f>
        <v>0</v>
      </c>
      <c r="J11" s="17"/>
      <c r="K11" s="18"/>
      <c r="L11" s="18"/>
      <c r="M11" s="19">
        <f>+J11+K11-L11</f>
        <v>0</v>
      </c>
      <c r="N11" s="17">
        <f>+F11-J11</f>
        <v>0</v>
      </c>
      <c r="O11" s="28">
        <f>+I11-M11</f>
        <v>0</v>
      </c>
      <c r="P11" s="17">
        <v>0</v>
      </c>
      <c r="Q11" s="489"/>
      <c r="R11" s="497"/>
      <c r="S11" s="19">
        <f t="shared" si="0"/>
        <v>0</v>
      </c>
    </row>
    <row r="12" spans="2:19" x14ac:dyDescent="0.4">
      <c r="B12" s="235" t="s">
        <v>24</v>
      </c>
      <c r="C12" s="236"/>
      <c r="D12" s="18"/>
      <c r="E12" s="28"/>
      <c r="F12" s="17"/>
      <c r="G12" s="18"/>
      <c r="H12" s="18"/>
      <c r="I12" s="19">
        <f>+F12+G12-H12</f>
        <v>0</v>
      </c>
      <c r="J12" s="17"/>
      <c r="K12" s="18"/>
      <c r="L12" s="18"/>
      <c r="M12" s="19">
        <f>+J12+K12-L12</f>
        <v>0</v>
      </c>
      <c r="N12" s="17">
        <f>+F12-J12</f>
        <v>0</v>
      </c>
      <c r="O12" s="28">
        <f>+I12-M12</f>
        <v>0</v>
      </c>
      <c r="P12" s="17">
        <v>0</v>
      </c>
      <c r="Q12" s="489"/>
      <c r="R12" s="497"/>
      <c r="S12" s="19">
        <f t="shared" si="0"/>
        <v>0</v>
      </c>
    </row>
    <row r="13" spans="2:19" x14ac:dyDescent="0.4">
      <c r="B13" s="235" t="s">
        <v>178</v>
      </c>
      <c r="C13" s="236"/>
      <c r="D13" s="18"/>
      <c r="E13" s="28"/>
      <c r="F13" s="17"/>
      <c r="G13" s="18"/>
      <c r="H13" s="18"/>
      <c r="I13" s="19">
        <f t="shared" ref="I13:I23" si="1">+F13+G13-H13</f>
        <v>0</v>
      </c>
      <c r="J13" s="17"/>
      <c r="K13" s="18"/>
      <c r="L13" s="18"/>
      <c r="M13" s="19">
        <f>+J13+K13-L13</f>
        <v>0</v>
      </c>
      <c r="N13" s="17">
        <f t="shared" ref="N13:N23" si="2">+F13-J13</f>
        <v>0</v>
      </c>
      <c r="O13" s="28">
        <f>+I13-M13</f>
        <v>0</v>
      </c>
      <c r="P13" s="17">
        <v>0</v>
      </c>
      <c r="Q13" s="489"/>
      <c r="R13" s="497"/>
      <c r="S13" s="19">
        <f t="shared" si="0"/>
        <v>0</v>
      </c>
    </row>
    <row r="14" spans="2:19" ht="13.5" thickBot="1" x14ac:dyDescent="0.45">
      <c r="B14" s="235" t="s">
        <v>69</v>
      </c>
      <c r="C14" s="236"/>
      <c r="D14" s="18"/>
      <c r="E14" s="28"/>
      <c r="F14" s="17"/>
      <c r="G14" s="18"/>
      <c r="H14" s="18"/>
      <c r="I14" s="19"/>
      <c r="J14" s="17"/>
      <c r="K14" s="18"/>
      <c r="L14" s="18"/>
      <c r="M14" s="19"/>
      <c r="N14" s="17"/>
      <c r="O14" s="28"/>
      <c r="P14" s="17"/>
      <c r="Q14" s="489"/>
      <c r="R14" s="497"/>
      <c r="S14" s="19"/>
    </row>
    <row r="15" spans="2:19" s="121" customFormat="1" ht="13.5" thickBot="1" x14ac:dyDescent="0.45">
      <c r="B15" s="237" t="s">
        <v>28</v>
      </c>
      <c r="C15" s="238"/>
      <c r="D15" s="239"/>
      <c r="E15" s="240"/>
      <c r="F15" s="237">
        <f t="shared" ref="F15:S15" si="3">SUM(F9:F14)</f>
        <v>100000</v>
      </c>
      <c r="G15" s="239">
        <f t="shared" si="3"/>
        <v>0</v>
      </c>
      <c r="H15" s="239">
        <f t="shared" si="3"/>
        <v>100000</v>
      </c>
      <c r="I15" s="241">
        <f t="shared" si="3"/>
        <v>0</v>
      </c>
      <c r="J15" s="237">
        <f t="shared" si="3"/>
        <v>20000</v>
      </c>
      <c r="K15" s="239">
        <f t="shared" si="3"/>
        <v>20000</v>
      </c>
      <c r="L15" s="239">
        <f t="shared" si="3"/>
        <v>40000</v>
      </c>
      <c r="M15" s="241">
        <f t="shared" si="3"/>
        <v>0</v>
      </c>
      <c r="N15" s="237">
        <f t="shared" si="3"/>
        <v>80000</v>
      </c>
      <c r="O15" s="240">
        <f t="shared" si="3"/>
        <v>0</v>
      </c>
      <c r="P15" s="237">
        <f t="shared" si="3"/>
        <v>120000</v>
      </c>
      <c r="Q15" s="490">
        <f>SUM(Q9:Q13)</f>
        <v>24000</v>
      </c>
      <c r="R15" s="498"/>
      <c r="S15" s="241">
        <f t="shared" si="3"/>
        <v>21000</v>
      </c>
    </row>
    <row r="16" spans="2:19" x14ac:dyDescent="0.4">
      <c r="B16" s="566" t="s">
        <v>440</v>
      </c>
      <c r="C16" s="567"/>
      <c r="D16" s="567"/>
      <c r="E16" s="567"/>
      <c r="F16" s="242"/>
      <c r="G16" s="243"/>
      <c r="H16" s="243"/>
      <c r="I16" s="244"/>
      <c r="J16" s="242"/>
      <c r="K16" s="243"/>
      <c r="L16" s="243"/>
      <c r="M16" s="244"/>
      <c r="N16" s="242"/>
      <c r="O16" s="245"/>
      <c r="P16" s="242"/>
      <c r="Q16" s="491"/>
      <c r="R16" s="499"/>
      <c r="S16" s="244"/>
    </row>
    <row r="17" spans="1:19" ht="10.5" customHeight="1" x14ac:dyDescent="0.4">
      <c r="B17" s="235"/>
      <c r="C17" s="236"/>
      <c r="D17" s="18"/>
      <c r="E17" s="28"/>
      <c r="F17" s="17"/>
      <c r="G17" s="18"/>
      <c r="H17" s="18"/>
      <c r="I17" s="19"/>
      <c r="J17" s="17"/>
      <c r="K17" s="18"/>
      <c r="L17" s="18"/>
      <c r="M17" s="19"/>
      <c r="N17" s="17"/>
      <c r="O17" s="28"/>
      <c r="P17" s="17"/>
      <c r="Q17" s="489"/>
      <c r="R17" s="497"/>
      <c r="S17" s="19"/>
    </row>
    <row r="18" spans="1:19" x14ac:dyDescent="0.4">
      <c r="B18" s="235" t="s">
        <v>48</v>
      </c>
      <c r="C18" s="236"/>
      <c r="D18" s="18"/>
      <c r="E18" s="28"/>
      <c r="F18" s="17">
        <v>0</v>
      </c>
      <c r="G18" s="18"/>
      <c r="H18" s="18"/>
      <c r="I18" s="19">
        <f t="shared" si="1"/>
        <v>0</v>
      </c>
      <c r="J18" s="17"/>
      <c r="K18" s="18">
        <v>0</v>
      </c>
      <c r="L18" s="18"/>
      <c r="M18" s="19">
        <f t="shared" ref="M18:M23" si="4">+J18+K18-L18</f>
        <v>0</v>
      </c>
      <c r="N18" s="17">
        <f t="shared" si="2"/>
        <v>0</v>
      </c>
      <c r="O18" s="28">
        <f t="shared" ref="O18:O23" si="5">+I18-M18</f>
        <v>0</v>
      </c>
      <c r="P18" s="17">
        <v>0</v>
      </c>
      <c r="Q18" s="489"/>
      <c r="R18" s="497"/>
      <c r="S18" s="19">
        <v>0</v>
      </c>
    </row>
    <row r="19" spans="1:19" x14ac:dyDescent="0.4">
      <c r="B19" s="235" t="s">
        <v>22</v>
      </c>
      <c r="C19" s="236"/>
      <c r="D19" s="18"/>
      <c r="E19" s="28"/>
      <c r="F19" s="17"/>
      <c r="G19" s="18"/>
      <c r="H19" s="18"/>
      <c r="I19" s="19">
        <f t="shared" si="1"/>
        <v>0</v>
      </c>
      <c r="J19" s="17"/>
      <c r="K19" s="18"/>
      <c r="L19" s="18"/>
      <c r="M19" s="19">
        <f t="shared" si="4"/>
        <v>0</v>
      </c>
      <c r="N19" s="17">
        <f t="shared" si="2"/>
        <v>0</v>
      </c>
      <c r="O19" s="28">
        <f t="shared" si="5"/>
        <v>0</v>
      </c>
      <c r="P19" s="17">
        <v>0</v>
      </c>
      <c r="Q19" s="489"/>
      <c r="R19" s="497"/>
      <c r="S19" s="19">
        <v>0</v>
      </c>
    </row>
    <row r="20" spans="1:19" x14ac:dyDescent="0.4">
      <c r="B20" s="235" t="s">
        <v>51</v>
      </c>
      <c r="C20" s="236"/>
      <c r="D20" s="18"/>
      <c r="E20" s="28"/>
      <c r="F20" s="17"/>
      <c r="G20" s="18"/>
      <c r="H20" s="18"/>
      <c r="I20" s="19">
        <f t="shared" si="1"/>
        <v>0</v>
      </c>
      <c r="J20" s="17"/>
      <c r="K20" s="18"/>
      <c r="L20" s="18"/>
      <c r="M20" s="19">
        <f t="shared" si="4"/>
        <v>0</v>
      </c>
      <c r="N20" s="17">
        <f t="shared" si="2"/>
        <v>0</v>
      </c>
      <c r="O20" s="28">
        <f t="shared" si="5"/>
        <v>0</v>
      </c>
      <c r="P20" s="17">
        <v>0</v>
      </c>
      <c r="Q20" s="489"/>
      <c r="R20" s="497"/>
      <c r="S20" s="19">
        <v>0</v>
      </c>
    </row>
    <row r="21" spans="1:19" x14ac:dyDescent="0.4">
      <c r="B21" s="235" t="s">
        <v>52</v>
      </c>
      <c r="C21" s="236"/>
      <c r="D21" s="18"/>
      <c r="E21" s="28"/>
      <c r="F21" s="17"/>
      <c r="G21" s="18"/>
      <c r="H21" s="18"/>
      <c r="I21" s="19">
        <f t="shared" si="1"/>
        <v>0</v>
      </c>
      <c r="J21" s="17"/>
      <c r="K21" s="18"/>
      <c r="L21" s="18"/>
      <c r="M21" s="19">
        <f t="shared" si="4"/>
        <v>0</v>
      </c>
      <c r="N21" s="17">
        <f t="shared" si="2"/>
        <v>0</v>
      </c>
      <c r="O21" s="28">
        <f t="shared" si="5"/>
        <v>0</v>
      </c>
      <c r="P21" s="17">
        <v>0</v>
      </c>
      <c r="Q21" s="489"/>
      <c r="R21" s="497"/>
      <c r="S21" s="19">
        <v>0</v>
      </c>
    </row>
    <row r="22" spans="1:19" x14ac:dyDescent="0.4">
      <c r="B22" s="235" t="s">
        <v>178</v>
      </c>
      <c r="C22" s="236"/>
      <c r="D22" s="18"/>
      <c r="E22" s="28"/>
      <c r="F22" s="17"/>
      <c r="G22" s="18"/>
      <c r="H22" s="18"/>
      <c r="I22" s="19">
        <f t="shared" si="1"/>
        <v>0</v>
      </c>
      <c r="J22" s="17"/>
      <c r="K22" s="18"/>
      <c r="L22" s="18"/>
      <c r="M22" s="19">
        <f t="shared" si="4"/>
        <v>0</v>
      </c>
      <c r="N22" s="17">
        <f t="shared" si="2"/>
        <v>0</v>
      </c>
      <c r="O22" s="28">
        <f t="shared" si="5"/>
        <v>0</v>
      </c>
      <c r="P22" s="17">
        <v>0</v>
      </c>
      <c r="Q22" s="489"/>
      <c r="R22" s="497"/>
      <c r="S22" s="19">
        <v>0</v>
      </c>
    </row>
    <row r="23" spans="1:19" ht="13.5" thickBot="1" x14ac:dyDescent="0.45">
      <c r="B23" s="246" t="s">
        <v>69</v>
      </c>
      <c r="C23" s="247"/>
      <c r="D23" s="117"/>
      <c r="E23" s="120"/>
      <c r="F23" s="119"/>
      <c r="G23" s="117"/>
      <c r="H23" s="117"/>
      <c r="I23" s="118">
        <f t="shared" si="1"/>
        <v>0</v>
      </c>
      <c r="J23" s="119"/>
      <c r="K23" s="117"/>
      <c r="L23" s="117"/>
      <c r="M23" s="118">
        <f t="shared" si="4"/>
        <v>0</v>
      </c>
      <c r="N23" s="119">
        <f t="shared" si="2"/>
        <v>0</v>
      </c>
      <c r="O23" s="120">
        <f t="shared" si="5"/>
        <v>0</v>
      </c>
      <c r="P23" s="119">
        <v>0</v>
      </c>
      <c r="Q23" s="492"/>
      <c r="R23" s="500"/>
      <c r="S23" s="118">
        <v>0</v>
      </c>
    </row>
    <row r="24" spans="1:19" s="121" customFormat="1" ht="13.5" thickBot="1" x14ac:dyDescent="0.45">
      <c r="B24" s="237" t="s">
        <v>29</v>
      </c>
      <c r="C24" s="238"/>
      <c r="D24" s="239"/>
      <c r="E24" s="240"/>
      <c r="F24" s="237">
        <f t="shared" ref="F24:S24" si="6">SUM(F18:F23)</f>
        <v>0</v>
      </c>
      <c r="G24" s="239">
        <f t="shared" si="6"/>
        <v>0</v>
      </c>
      <c r="H24" s="239">
        <f t="shared" si="6"/>
        <v>0</v>
      </c>
      <c r="I24" s="241">
        <f t="shared" si="6"/>
        <v>0</v>
      </c>
      <c r="J24" s="237">
        <f t="shared" si="6"/>
        <v>0</v>
      </c>
      <c r="K24" s="239">
        <f t="shared" si="6"/>
        <v>0</v>
      </c>
      <c r="L24" s="239">
        <f t="shared" si="6"/>
        <v>0</v>
      </c>
      <c r="M24" s="241">
        <f t="shared" si="6"/>
        <v>0</v>
      </c>
      <c r="N24" s="237">
        <f t="shared" si="6"/>
        <v>0</v>
      </c>
      <c r="O24" s="240">
        <f t="shared" si="6"/>
        <v>0</v>
      </c>
      <c r="P24" s="237">
        <f t="shared" si="6"/>
        <v>0</v>
      </c>
      <c r="Q24" s="490">
        <f>SUM(Q18:Q23)</f>
        <v>0</v>
      </c>
      <c r="R24" s="498">
        <f>SUM(R18:R23)</f>
        <v>0</v>
      </c>
      <c r="S24" s="241">
        <f t="shared" si="6"/>
        <v>0</v>
      </c>
    </row>
    <row r="25" spans="1:19" s="121" customFormat="1" ht="13.5" thickBot="1" x14ac:dyDescent="0.45">
      <c r="B25" s="248" t="s">
        <v>30</v>
      </c>
      <c r="C25" s="249"/>
      <c r="D25" s="250"/>
      <c r="E25" s="251"/>
      <c r="F25" s="248">
        <f t="shared" ref="F25:S25" si="7">+F24+F15</f>
        <v>100000</v>
      </c>
      <c r="G25" s="250">
        <f t="shared" si="7"/>
        <v>0</v>
      </c>
      <c r="H25" s="250">
        <f t="shared" si="7"/>
        <v>100000</v>
      </c>
      <c r="I25" s="252">
        <f t="shared" si="7"/>
        <v>0</v>
      </c>
      <c r="J25" s="248">
        <f t="shared" si="7"/>
        <v>20000</v>
      </c>
      <c r="K25" s="250">
        <f t="shared" si="7"/>
        <v>20000</v>
      </c>
      <c r="L25" s="250">
        <f t="shared" si="7"/>
        <v>40000</v>
      </c>
      <c r="M25" s="252">
        <f t="shared" si="7"/>
        <v>0</v>
      </c>
      <c r="N25" s="248">
        <f t="shared" si="7"/>
        <v>80000</v>
      </c>
      <c r="O25" s="251">
        <f t="shared" si="7"/>
        <v>0</v>
      </c>
      <c r="P25" s="248">
        <f t="shared" si="7"/>
        <v>120000</v>
      </c>
      <c r="Q25" s="493"/>
      <c r="R25" s="501"/>
      <c r="S25" s="252">
        <f t="shared" si="7"/>
        <v>21000</v>
      </c>
    </row>
    <row r="28" spans="1:19" x14ac:dyDescent="0.4">
      <c r="A28" s="20">
        <f>K25+'41_CPP'!E18</f>
        <v>20000</v>
      </c>
      <c r="B28" s="126" t="s">
        <v>34</v>
      </c>
      <c r="C28" s="126"/>
      <c r="D28" s="575" t="s">
        <v>139</v>
      </c>
      <c r="E28" s="575"/>
      <c r="F28" s="575"/>
      <c r="G28" s="575"/>
      <c r="H28" s="575"/>
      <c r="I28" s="575"/>
      <c r="J28" s="575"/>
      <c r="K28" s="575"/>
      <c r="L28" s="575"/>
      <c r="M28" s="575"/>
      <c r="N28" s="575"/>
      <c r="O28" s="575"/>
      <c r="P28" s="575"/>
      <c r="Q28" s="575"/>
      <c r="R28" s="575"/>
      <c r="S28" s="575"/>
    </row>
    <row r="29" spans="1:19" x14ac:dyDescent="0.4">
      <c r="A29" s="20">
        <f>N25-'41_BS'!D13</f>
        <v>80000</v>
      </c>
      <c r="B29" s="126" t="s">
        <v>47</v>
      </c>
      <c r="C29" s="126"/>
      <c r="D29" s="575" t="s">
        <v>141</v>
      </c>
      <c r="E29" s="575"/>
      <c r="F29" s="575"/>
      <c r="G29" s="575"/>
      <c r="H29" s="575"/>
      <c r="I29" s="575"/>
      <c r="J29" s="575"/>
      <c r="K29" s="575"/>
      <c r="L29" s="575"/>
      <c r="M29" s="575"/>
      <c r="N29" s="575"/>
      <c r="O29" s="575"/>
      <c r="P29" s="575"/>
      <c r="Q29" s="575"/>
      <c r="R29" s="575"/>
      <c r="S29" s="575"/>
    </row>
    <row r="30" spans="1:19" x14ac:dyDescent="0.4">
      <c r="A30" s="20">
        <f>O25-'41_BS'!E13</f>
        <v>0</v>
      </c>
      <c r="B30" s="126" t="s">
        <v>35</v>
      </c>
      <c r="C30" s="126"/>
      <c r="D30" s="575" t="s">
        <v>141</v>
      </c>
      <c r="E30" s="575"/>
      <c r="F30" s="575"/>
      <c r="G30" s="575"/>
      <c r="H30" s="575"/>
      <c r="I30" s="575"/>
      <c r="J30" s="575"/>
      <c r="K30" s="575"/>
      <c r="L30" s="575"/>
      <c r="M30" s="575"/>
      <c r="N30" s="575"/>
      <c r="O30" s="575"/>
      <c r="P30" s="575"/>
      <c r="Q30" s="494"/>
      <c r="R30" s="502"/>
    </row>
    <row r="31" spans="1:19" x14ac:dyDescent="0.4">
      <c r="A31" s="20">
        <f>+S25-'41_CPP'!E23</f>
        <v>21000</v>
      </c>
      <c r="B31" s="126" t="s">
        <v>36</v>
      </c>
      <c r="C31" s="126"/>
      <c r="D31" s="575" t="s">
        <v>140</v>
      </c>
      <c r="E31" s="575"/>
      <c r="F31" s="575"/>
      <c r="G31" s="575"/>
      <c r="H31" s="575"/>
      <c r="I31" s="575"/>
      <c r="J31" s="575"/>
      <c r="K31" s="575"/>
      <c r="L31" s="575"/>
      <c r="M31" s="575"/>
      <c r="N31" s="575"/>
      <c r="O31" s="575"/>
      <c r="P31" s="575"/>
      <c r="Q31" s="494"/>
      <c r="R31" s="502"/>
    </row>
    <row r="32" spans="1:19" x14ac:dyDescent="0.4">
      <c r="B32" s="574"/>
      <c r="C32" s="574"/>
      <c r="D32" s="574"/>
      <c r="E32" s="574"/>
    </row>
    <row r="33" spans="2:19" x14ac:dyDescent="0.4">
      <c r="B33" s="575" t="s">
        <v>37</v>
      </c>
      <c r="C33" s="575"/>
      <c r="D33" s="575"/>
      <c r="E33" s="575"/>
      <c r="F33" s="575"/>
      <c r="G33" s="575"/>
      <c r="H33" s="575"/>
      <c r="I33" s="575"/>
      <c r="J33" s="575"/>
      <c r="K33" s="575"/>
      <c r="L33" s="575"/>
      <c r="M33" s="575"/>
      <c r="N33" s="575"/>
      <c r="O33" s="575"/>
      <c r="P33" s="575"/>
      <c r="Q33" s="575"/>
      <c r="R33" s="575"/>
      <c r="S33" s="575"/>
    </row>
    <row r="34" spans="2:19" ht="25.5" customHeight="1" x14ac:dyDescent="0.4">
      <c r="B34" s="575" t="s">
        <v>350</v>
      </c>
      <c r="C34" s="575"/>
      <c r="D34" s="575"/>
      <c r="E34" s="575"/>
      <c r="F34" s="575"/>
      <c r="G34" s="575"/>
      <c r="H34" s="575"/>
      <c r="I34" s="575"/>
      <c r="J34" s="575"/>
      <c r="K34" s="575"/>
      <c r="L34" s="575"/>
      <c r="M34" s="575"/>
      <c r="N34" s="575"/>
      <c r="O34" s="575"/>
      <c r="P34" s="575"/>
      <c r="Q34" s="575"/>
      <c r="R34" s="575"/>
      <c r="S34" s="575"/>
    </row>
    <row r="35" spans="2:19" x14ac:dyDescent="0.4">
      <c r="B35" s="574"/>
      <c r="C35" s="574"/>
      <c r="D35" s="574"/>
      <c r="E35" s="574"/>
    </row>
    <row r="36" spans="2:19" x14ac:dyDescent="0.4">
      <c r="B36" s="574" t="s">
        <v>38</v>
      </c>
      <c r="C36" s="574"/>
      <c r="D36" s="574"/>
    </row>
    <row r="37" spans="2:19" ht="21" customHeight="1" x14ac:dyDescent="0.4">
      <c r="B37" s="574" t="s">
        <v>39</v>
      </c>
      <c r="C37" s="574"/>
      <c r="D37" s="574"/>
    </row>
  </sheetData>
  <mergeCells count="30">
    <mergeCell ref="R4:R5"/>
    <mergeCell ref="F3:I3"/>
    <mergeCell ref="H4:H5"/>
    <mergeCell ref="B3:E3"/>
    <mergeCell ref="J3:M3"/>
    <mergeCell ref="N3:O3"/>
    <mergeCell ref="P3:S3"/>
    <mergeCell ref="F4:F5"/>
    <mergeCell ref="G4:G5"/>
    <mergeCell ref="N4:N5"/>
    <mergeCell ref="O4:O5"/>
    <mergeCell ref="L4:L5"/>
    <mergeCell ref="M4:M5"/>
    <mergeCell ref="P4:P5"/>
    <mergeCell ref="Q4:Q5"/>
    <mergeCell ref="B36:D36"/>
    <mergeCell ref="B37:D37"/>
    <mergeCell ref="D28:S28"/>
    <mergeCell ref="D30:P30"/>
    <mergeCell ref="D31:P31"/>
    <mergeCell ref="B33:S33"/>
    <mergeCell ref="D29:S29"/>
    <mergeCell ref="B32:E32"/>
    <mergeCell ref="B35:E35"/>
    <mergeCell ref="B34:S34"/>
    <mergeCell ref="B16:E16"/>
    <mergeCell ref="B7:E7"/>
    <mergeCell ref="D5:E5"/>
    <mergeCell ref="J4:J5"/>
    <mergeCell ref="I4:I5"/>
  </mergeCells>
  <pageMargins left="0.35433070866141736" right="0.15748031496062992" top="0.74803149606299213" bottom="0.74803149606299213" header="0.31496062992125984" footer="0.31496062992125984"/>
  <pageSetup paperSize="9"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34"/>
  <sheetViews>
    <sheetView zoomScaleNormal="100" workbookViewId="0">
      <pane xSplit="2" ySplit="6" topLeftCell="C8" activePane="bottomRight" state="frozen"/>
      <selection activeCell="T12" sqref="T12"/>
      <selection pane="topRight" activeCell="T12" sqref="T12"/>
      <selection pane="bottomLeft" activeCell="T12" sqref="T12"/>
      <selection pane="bottomRight" activeCell="A12" sqref="A12"/>
    </sheetView>
  </sheetViews>
  <sheetFormatPr defaultColWidth="9.0703125" defaultRowHeight="13.15" x14ac:dyDescent="0.4"/>
  <cols>
    <col min="1" max="1" width="9.92578125" style="2" customWidth="1"/>
    <col min="2" max="2" width="16.7109375" style="2" customWidth="1"/>
    <col min="3" max="3" width="14.42578125" style="2" bestFit="1" customWidth="1"/>
    <col min="4" max="4" width="17" style="2" bestFit="1" customWidth="1"/>
    <col min="5" max="5" width="11.92578125" style="2" customWidth="1"/>
    <col min="6" max="6" width="14.7109375" style="2" bestFit="1" customWidth="1"/>
    <col min="7" max="7" width="12.42578125" style="2" customWidth="1"/>
    <col min="8" max="8" width="13.42578125" style="2" customWidth="1"/>
    <col min="9" max="16384" width="9.0703125" style="2"/>
  </cols>
  <sheetData>
    <row r="1" spans="2:8" ht="15.75" x14ac:dyDescent="0.5">
      <c r="B1" s="99" t="s">
        <v>198</v>
      </c>
    </row>
    <row r="2" spans="2:8" ht="13.5" thickBot="1" x14ac:dyDescent="0.45"/>
    <row r="3" spans="2:8" ht="16.5" customHeight="1" x14ac:dyDescent="0.5">
      <c r="B3" s="591" t="s">
        <v>185</v>
      </c>
      <c r="C3" s="592"/>
      <c r="D3" s="592"/>
      <c r="E3" s="592"/>
      <c r="F3" s="592"/>
      <c r="G3" s="592"/>
      <c r="H3" s="592"/>
    </row>
    <row r="4" spans="2:8" ht="43.5" customHeight="1" x14ac:dyDescent="0.4">
      <c r="B4" s="5" t="s">
        <v>5</v>
      </c>
      <c r="C4" s="6" t="s">
        <v>7</v>
      </c>
      <c r="D4" s="6" t="s">
        <v>9</v>
      </c>
      <c r="E4" s="6" t="s">
        <v>180</v>
      </c>
      <c r="F4" s="7" t="s">
        <v>441</v>
      </c>
      <c r="G4" s="6" t="s">
        <v>187</v>
      </c>
      <c r="H4" s="7" t="s">
        <v>188</v>
      </c>
    </row>
    <row r="5" spans="2:8" ht="12.75" customHeight="1" x14ac:dyDescent="0.4">
      <c r="B5" s="5"/>
      <c r="C5" s="6" t="s">
        <v>8</v>
      </c>
      <c r="D5" s="6" t="s">
        <v>8</v>
      </c>
      <c r="E5" s="6"/>
      <c r="F5" s="7"/>
      <c r="G5" s="581" t="s">
        <v>196</v>
      </c>
      <c r="H5" s="581"/>
    </row>
    <row r="6" spans="2:8" ht="20.25" customHeight="1" thickBot="1" x14ac:dyDescent="0.45">
      <c r="B6" s="11" t="s">
        <v>15</v>
      </c>
      <c r="C6" s="12" t="s">
        <v>16</v>
      </c>
      <c r="D6" s="12" t="s">
        <v>26</v>
      </c>
      <c r="E6" s="12" t="s">
        <v>17</v>
      </c>
      <c r="F6" s="27" t="s">
        <v>18</v>
      </c>
      <c r="G6" s="480" t="s">
        <v>19</v>
      </c>
      <c r="H6" s="481" t="s">
        <v>20</v>
      </c>
    </row>
    <row r="7" spans="2:8" ht="15" customHeight="1" x14ac:dyDescent="0.4">
      <c r="B7" s="593" t="s">
        <v>442</v>
      </c>
      <c r="C7" s="594"/>
      <c r="D7" s="595"/>
      <c r="E7" s="127"/>
      <c r="F7" s="127"/>
      <c r="G7" s="227"/>
      <c r="H7" s="482"/>
    </row>
    <row r="8" spans="2:8" x14ac:dyDescent="0.4">
      <c r="B8" s="14"/>
      <c r="C8" s="15"/>
      <c r="D8" s="564">
        <v>45342</v>
      </c>
      <c r="E8" s="25"/>
      <c r="F8" s="25"/>
      <c r="G8" s="232"/>
      <c r="H8" s="228"/>
    </row>
    <row r="9" spans="2:8" x14ac:dyDescent="0.4">
      <c r="B9" s="14" t="s">
        <v>21</v>
      </c>
      <c r="C9" s="271">
        <v>44749</v>
      </c>
      <c r="D9" s="217" t="str">
        <f>IF(F9&lt;&gt;"Legitimat","[Data de terminare!]","")</f>
        <v/>
      </c>
      <c r="E9" s="25" t="s">
        <v>181</v>
      </c>
      <c r="F9" s="25" t="s">
        <v>184</v>
      </c>
      <c r="G9" s="228" t="str">
        <f>IF(E9="achizitie","[Suma totala!]",0)</f>
        <v>[Suma totala!]</v>
      </c>
      <c r="H9" s="228">
        <f>IF(E9="imprumut","[Suma totala!]",0)</f>
        <v>0</v>
      </c>
    </row>
    <row r="10" spans="2:8" x14ac:dyDescent="0.4">
      <c r="B10" s="14" t="s">
        <v>22</v>
      </c>
      <c r="C10" s="271" t="str">
        <f>IF(E10&lt;&gt;"","[Data începerii!]","")</f>
        <v>[Data începerii!]</v>
      </c>
      <c r="D10" s="217" t="str">
        <f>IF(F10&lt;&gt;"Legitimat","[Data de terminare!]","")</f>
        <v>[Data de terminare!]</v>
      </c>
      <c r="E10" s="25" t="s">
        <v>182</v>
      </c>
      <c r="F10" s="25" t="s">
        <v>283</v>
      </c>
      <c r="G10" s="228">
        <f>IF(E10="achizitie","[Suma totala!]",0)</f>
        <v>0</v>
      </c>
      <c r="H10" s="228" t="str">
        <f>IF(E10="imprumut","[Suma totala!]",0)</f>
        <v>[Suma totala!]</v>
      </c>
    </row>
    <row r="11" spans="2:8" x14ac:dyDescent="0.4">
      <c r="B11" s="14" t="s">
        <v>23</v>
      </c>
      <c r="C11" s="271" t="str">
        <f>IF(E11&lt;&gt;"","[Data începerii!]","")</f>
        <v>[Data începerii!]</v>
      </c>
      <c r="D11" s="217" t="str">
        <f>IF(F11&lt;&gt;"Legitimat","[Data de terminare!]","")</f>
        <v>[Data de terminare!]</v>
      </c>
      <c r="E11" s="25" t="s">
        <v>183</v>
      </c>
      <c r="F11" s="25" t="s">
        <v>284</v>
      </c>
      <c r="G11" s="228">
        <f>IF(E11="achizitie","[Suma totala!]",0)</f>
        <v>0</v>
      </c>
      <c r="H11" s="228">
        <f>IF(E11="imprumut","[Suma totala!]",0)</f>
        <v>0</v>
      </c>
    </row>
    <row r="12" spans="2:8" x14ac:dyDescent="0.4">
      <c r="B12" s="14" t="s">
        <v>24</v>
      </c>
      <c r="C12" s="271" t="str">
        <f>IF(E12&lt;&gt;"","[Data începerii!]","")</f>
        <v>[Data începerii!]</v>
      </c>
      <c r="D12" s="217" t="str">
        <f>IF(F12&lt;&gt;"Legitimat","[Data de terminare!]","")</f>
        <v/>
      </c>
      <c r="E12" s="25" t="s">
        <v>183</v>
      </c>
      <c r="F12" s="25" t="s">
        <v>184</v>
      </c>
      <c r="G12" s="228">
        <f>IF(E12="achizitie","[Suma totala!]",0)</f>
        <v>0</v>
      </c>
      <c r="H12" s="228">
        <f>IF(E12="imprumut","[Suma totala!]",0)</f>
        <v>0</v>
      </c>
    </row>
    <row r="13" spans="2:8" x14ac:dyDescent="0.4">
      <c r="B13" s="14" t="s">
        <v>178</v>
      </c>
      <c r="C13" s="271" t="str">
        <f>IF(E13&lt;&gt;"","[Data începerii!]","")</f>
        <v>[Data începerii!]</v>
      </c>
      <c r="D13" s="217" t="str">
        <f>IF(F13&lt;&gt;"Legitimat","[Data de terminare!]","")</f>
        <v/>
      </c>
      <c r="E13" s="25" t="s">
        <v>183</v>
      </c>
      <c r="F13" s="25" t="s">
        <v>184</v>
      </c>
      <c r="G13" s="228">
        <f>IF(E13="achizitie","[Suma totala!]",0)</f>
        <v>0</v>
      </c>
      <c r="H13" s="228">
        <f>IF(E13="imprumut","[Suma totala!]",0)</f>
        <v>0</v>
      </c>
    </row>
    <row r="14" spans="2:8" x14ac:dyDescent="0.4">
      <c r="B14" s="218"/>
      <c r="C14" s="219"/>
      <c r="D14" s="217"/>
      <c r="E14" s="220"/>
      <c r="F14" s="25"/>
      <c r="G14" s="229"/>
      <c r="H14" s="483"/>
    </row>
    <row r="15" spans="2:8" ht="13.5" thickBot="1" x14ac:dyDescent="0.45">
      <c r="B15" s="221" t="s">
        <v>28</v>
      </c>
      <c r="C15" s="222"/>
      <c r="D15" s="223"/>
      <c r="E15" s="222"/>
      <c r="F15" s="224"/>
      <c r="G15" s="230">
        <f>SUM(G8:G14)</f>
        <v>0</v>
      </c>
      <c r="H15" s="484">
        <f>SUM(H8:H14)</f>
        <v>0</v>
      </c>
    </row>
    <row r="16" spans="2:8" ht="14.25" customHeight="1" thickTop="1" x14ac:dyDescent="0.4">
      <c r="B16" s="593" t="s">
        <v>443</v>
      </c>
      <c r="C16" s="594"/>
      <c r="D16" s="595"/>
      <c r="E16" s="127"/>
      <c r="F16" s="127"/>
      <c r="G16" s="231"/>
      <c r="H16" s="485"/>
    </row>
    <row r="17" spans="1:16" ht="10.5" customHeight="1" x14ac:dyDescent="0.4">
      <c r="B17" s="14"/>
      <c r="C17" s="15"/>
      <c r="D17" s="15"/>
      <c r="E17" s="25"/>
      <c r="F17" s="25"/>
      <c r="G17" s="232"/>
      <c r="H17" s="228"/>
    </row>
    <row r="18" spans="1:16" x14ac:dyDescent="0.4">
      <c r="B18" s="14" t="s">
        <v>48</v>
      </c>
      <c r="C18" s="271" t="str">
        <f>IF(E18&lt;&gt;"","[Data începerii!]","")</f>
        <v>[Data începerii!]</v>
      </c>
      <c r="D18" s="217" t="str">
        <f>IF(F18&lt;&gt;"Legitimat","[Data de terminare!]","")</f>
        <v/>
      </c>
      <c r="E18" s="25" t="s">
        <v>181</v>
      </c>
      <c r="F18" s="25" t="s">
        <v>184</v>
      </c>
      <c r="G18" s="228" t="str">
        <f t="shared" ref="G18:G23" si="0">IF(E18="achizitie","[Suma totala!]",0)</f>
        <v>[Suma totala!]</v>
      </c>
      <c r="H18" s="228">
        <f t="shared" ref="H18:H23" si="1">IF(E18="imprumut","[Suma totala!]",0)</f>
        <v>0</v>
      </c>
    </row>
    <row r="19" spans="1:16" x14ac:dyDescent="0.4">
      <c r="B19" s="14" t="s">
        <v>22</v>
      </c>
      <c r="C19" s="271" t="str">
        <f>IF(E19&lt;&gt;"","[Data începerii!]","")</f>
        <v>[Data începerii!]</v>
      </c>
      <c r="D19" s="217" t="str">
        <f>IF(F19&lt;&gt;"Legitimat","[Data de terminare!]","")</f>
        <v>[Data de terminare!]</v>
      </c>
      <c r="E19" s="25" t="s">
        <v>182</v>
      </c>
      <c r="F19" s="25" t="s">
        <v>283</v>
      </c>
      <c r="G19" s="228">
        <f t="shared" si="0"/>
        <v>0</v>
      </c>
      <c r="H19" s="228" t="str">
        <f t="shared" si="1"/>
        <v>[Suma totala!]</v>
      </c>
    </row>
    <row r="20" spans="1:16" x14ac:dyDescent="0.4">
      <c r="B20" s="14" t="s">
        <v>51</v>
      </c>
      <c r="C20" s="271" t="str">
        <f>IF(E20&lt;&gt;"","[Data începerii!]","")</f>
        <v>[Data începerii!]</v>
      </c>
      <c r="D20" s="217" t="str">
        <f>IF(F20&lt;&gt;"Legitimat","[Data de terminare!]","")</f>
        <v>[Data de terminare!]</v>
      </c>
      <c r="E20" s="25" t="s">
        <v>182</v>
      </c>
      <c r="F20" s="25" t="s">
        <v>284</v>
      </c>
      <c r="G20" s="228">
        <f t="shared" si="0"/>
        <v>0</v>
      </c>
      <c r="H20" s="228" t="str">
        <f t="shared" si="1"/>
        <v>[Suma totala!]</v>
      </c>
    </row>
    <row r="21" spans="1:16" x14ac:dyDescent="0.4">
      <c r="B21" s="14" t="s">
        <v>52</v>
      </c>
      <c r="C21" s="271" t="str">
        <f>IF(E21&lt;&gt;"","[Data începerii!]","")</f>
        <v>[Data începerii!]</v>
      </c>
      <c r="D21" s="217" t="str">
        <f>IF(F21&lt;&gt;"Legitimat","[Data de terminare!]","")</f>
        <v/>
      </c>
      <c r="E21" s="25" t="s">
        <v>183</v>
      </c>
      <c r="F21" s="25" t="s">
        <v>184</v>
      </c>
      <c r="G21" s="228">
        <f t="shared" si="0"/>
        <v>0</v>
      </c>
      <c r="H21" s="228">
        <f t="shared" si="1"/>
        <v>0</v>
      </c>
    </row>
    <row r="22" spans="1:16" x14ac:dyDescent="0.4">
      <c r="B22" s="14" t="s">
        <v>178</v>
      </c>
      <c r="C22" s="271" t="str">
        <f>IF(E22&lt;&gt;"","[Data începerii!]","")</f>
        <v>[Data începerii!]</v>
      </c>
      <c r="D22" s="217" t="str">
        <f>IF(F22&lt;&gt;"Legitimat","[Data de terminare!]","")</f>
        <v/>
      </c>
      <c r="E22" s="25" t="s">
        <v>183</v>
      </c>
      <c r="F22" s="25" t="s">
        <v>184</v>
      </c>
      <c r="G22" s="228">
        <f t="shared" si="0"/>
        <v>0</v>
      </c>
      <c r="H22" s="228">
        <f t="shared" si="1"/>
        <v>0</v>
      </c>
    </row>
    <row r="23" spans="1:16" x14ac:dyDescent="0.4">
      <c r="B23" s="14" t="s">
        <v>69</v>
      </c>
      <c r="C23" s="15"/>
      <c r="D23" s="15"/>
      <c r="E23" s="25"/>
      <c r="F23" s="25"/>
      <c r="G23" s="228">
        <f t="shared" si="0"/>
        <v>0</v>
      </c>
      <c r="H23" s="228">
        <f t="shared" si="1"/>
        <v>0</v>
      </c>
    </row>
    <row r="24" spans="1:16" x14ac:dyDescent="0.4">
      <c r="B24" s="225"/>
      <c r="C24" s="226"/>
      <c r="D24" s="226"/>
      <c r="E24" s="25"/>
      <c r="F24" s="25"/>
      <c r="G24" s="232"/>
      <c r="H24" s="228"/>
    </row>
    <row r="25" spans="1:16" ht="13.5" thickBot="1" x14ac:dyDescent="0.45">
      <c r="B25" s="221" t="s">
        <v>29</v>
      </c>
      <c r="C25" s="222"/>
      <c r="D25" s="223"/>
      <c r="E25" s="222"/>
      <c r="F25" s="224"/>
      <c r="G25" s="230">
        <f>SUM(G17:G24)</f>
        <v>0</v>
      </c>
      <c r="H25" s="484">
        <f>SUM(H19:H24)</f>
        <v>0</v>
      </c>
    </row>
    <row r="26" spans="1:16" ht="13.9" thickTop="1" thickBot="1" x14ac:dyDescent="0.45">
      <c r="B26" s="128" t="s">
        <v>54</v>
      </c>
      <c r="C26" s="129"/>
      <c r="D26" s="129"/>
      <c r="E26" s="130"/>
      <c r="F26" s="130"/>
      <c r="G26" s="234">
        <f>+G25+G15</f>
        <v>0</v>
      </c>
      <c r="H26" s="486">
        <f>+H25+H15</f>
        <v>0</v>
      </c>
    </row>
    <row r="27" spans="1:16" x14ac:dyDescent="0.4">
      <c r="G27" s="233"/>
      <c r="H27" s="233"/>
    </row>
    <row r="28" spans="1:16" x14ac:dyDescent="0.4">
      <c r="A28" s="20">
        <f>+G26-'41_Achizitii'!G25-'41_Achizitii'!F25</f>
        <v>-100000</v>
      </c>
      <c r="B28" s="126" t="s">
        <v>34</v>
      </c>
      <c r="C28" s="575" t="s">
        <v>285</v>
      </c>
      <c r="D28" s="575"/>
      <c r="E28" s="575"/>
      <c r="F28" s="575"/>
      <c r="G28" s="575"/>
      <c r="H28" s="575"/>
      <c r="I28" s="575"/>
      <c r="J28" s="575"/>
      <c r="K28" s="575"/>
      <c r="L28" s="575"/>
      <c r="M28" s="575"/>
      <c r="N28" s="575"/>
      <c r="O28" s="575"/>
    </row>
    <row r="29" spans="1:16" x14ac:dyDescent="0.4">
      <c r="A29" s="207"/>
      <c r="B29" s="207"/>
      <c r="C29" s="207"/>
      <c r="D29" s="207"/>
      <c r="E29" s="207"/>
      <c r="F29" s="207"/>
      <c r="G29" s="207"/>
      <c r="H29" s="207"/>
      <c r="I29" s="207"/>
      <c r="J29" s="207"/>
      <c r="K29" s="207"/>
      <c r="L29" s="207"/>
      <c r="M29" s="207"/>
      <c r="N29" s="207"/>
      <c r="O29" s="207"/>
      <c r="P29" s="207"/>
    </row>
    <row r="30" spans="1:16" ht="12.75" customHeight="1" x14ac:dyDescent="0.4">
      <c r="B30" s="3" t="s">
        <v>37</v>
      </c>
      <c r="C30" s="3"/>
      <c r="D30" s="3"/>
    </row>
    <row r="31" spans="1:16" ht="12.75" customHeight="1" x14ac:dyDescent="0.4">
      <c r="B31" s="3" t="s">
        <v>349</v>
      </c>
      <c r="C31" s="3"/>
      <c r="D31" s="3"/>
    </row>
    <row r="32" spans="1:16" x14ac:dyDescent="0.4">
      <c r="B32" s="574"/>
      <c r="C32" s="574"/>
      <c r="D32" s="574"/>
    </row>
    <row r="33" spans="2:3" x14ac:dyDescent="0.4">
      <c r="B33" s="574" t="s">
        <v>38</v>
      </c>
      <c r="C33" s="574"/>
    </row>
    <row r="34" spans="2:3" x14ac:dyDescent="0.4">
      <c r="B34" s="3" t="s">
        <v>39</v>
      </c>
      <c r="C34" s="3"/>
    </row>
  </sheetData>
  <mergeCells count="7">
    <mergeCell ref="B3:H3"/>
    <mergeCell ref="B32:D32"/>
    <mergeCell ref="B33:C33"/>
    <mergeCell ref="G5:H5"/>
    <mergeCell ref="B7:D7"/>
    <mergeCell ref="B16:D16"/>
    <mergeCell ref="C28:O28"/>
  </mergeCells>
  <conditionalFormatting sqref="C9:C13">
    <cfRule type="containsText" dxfId="35" priority="11" stopIfTrue="1" operator="containsText" text="[Data începerii!]">
      <formula>NOT(ISERROR(SEARCH("[Data începerii!]",C9)))</formula>
    </cfRule>
  </conditionalFormatting>
  <conditionalFormatting sqref="C18:C22">
    <cfRule type="containsText" dxfId="34" priority="7" stopIfTrue="1" operator="containsText" text="[Data începerii!]">
      <formula>NOT(ISERROR(SEARCH("[Data începerii!]",C18)))</formula>
    </cfRule>
  </conditionalFormatting>
  <conditionalFormatting sqref="C9:D13">
    <cfRule type="containsText" dxfId="33" priority="12" stopIfTrue="1" operator="containsText" text="[Data de terminare!]">
      <formula>NOT(ISERROR(SEARCH("[Data de terminare!]",C9)))</formula>
    </cfRule>
  </conditionalFormatting>
  <conditionalFormatting sqref="C18:D22">
    <cfRule type="containsText" dxfId="32" priority="8" stopIfTrue="1" operator="containsText" text="[Data de terminare!]">
      <formula>NOT(ISERROR(SEARCH("[Data de terminare!]",C18)))</formula>
    </cfRule>
  </conditionalFormatting>
  <conditionalFormatting sqref="G9:H13">
    <cfRule type="containsText" dxfId="31" priority="26" stopIfTrue="1" operator="containsText" text="[Suma totala!]">
      <formula>NOT(ISERROR(SEARCH("[Suma totala!]",G9)))</formula>
    </cfRule>
  </conditionalFormatting>
  <conditionalFormatting sqref="G18:H23">
    <cfRule type="containsText" dxfId="30" priority="23" stopIfTrue="1" operator="containsText" text="[Suma totala!]">
      <formula>NOT(ISERROR(SEARCH("[Suma totala!]",G18)))</formula>
    </cfRule>
  </conditionalFormatting>
  <dataValidations count="3">
    <dataValidation type="list" allowBlank="1" showInputMessage="1" showErrorMessage="1" sqref="E9:E13 E18:E24" xr:uid="{00000000-0002-0000-0300-000000000000}">
      <formula1>"Achizitie,Imprumut,Fara costuri"</formula1>
    </dataValidation>
    <dataValidation type="list" allowBlank="1" showInputMessage="1" showErrorMessage="1" sqref="F25 F15 F17" xr:uid="{00000000-0002-0000-0300-000001000000}">
      <formula1>"Legitimat,Contract incheiat"</formula1>
    </dataValidation>
    <dataValidation type="list" allowBlank="1" showInputMessage="1" showErrorMessage="1" sqref="F9:F14 F18:F24" xr:uid="{00000000-0002-0000-0300-000002000000}">
      <formula1>"Legitimat,Contract reziliat, Contract expirat"</formula1>
    </dataValidation>
  </dataValidations>
  <pageMargins left="0.35433070866141703" right="0.15748031496063" top="0.74803149606299202" bottom="0.74803149606299202" header="0.31496062992126" footer="0.31496062992126"/>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48"/>
  <sheetViews>
    <sheetView zoomScale="75" zoomScaleNormal="75" workbookViewId="0">
      <pane xSplit="4" ySplit="8" topLeftCell="E9" activePane="bottomRight" state="frozen"/>
      <selection activeCell="T12" sqref="T12"/>
      <selection pane="topRight" activeCell="T12" sqref="T12"/>
      <selection pane="bottomLeft" activeCell="T12" sqref="T12"/>
      <selection pane="bottomRight" activeCell="E1" sqref="E1"/>
    </sheetView>
  </sheetViews>
  <sheetFormatPr defaultColWidth="9.0703125" defaultRowHeight="13.15" x14ac:dyDescent="0.4"/>
  <cols>
    <col min="1" max="1" width="7.42578125" style="2" bestFit="1" customWidth="1"/>
    <col min="2" max="2" width="27.5703125" style="2" customWidth="1"/>
    <col min="3" max="3" width="12.42578125" style="2" customWidth="1"/>
    <col min="4" max="4" width="21.7109375" style="2" customWidth="1"/>
    <col min="5" max="5" width="15.0703125" style="2" customWidth="1"/>
    <col min="6" max="6" width="14.28515625" style="2" customWidth="1"/>
    <col min="7" max="7" width="17" style="2" customWidth="1"/>
    <col min="8" max="8" width="14.0703125" style="2" customWidth="1"/>
    <col min="9" max="10" width="13" style="2" customWidth="1"/>
    <col min="11" max="11" width="14.7109375" style="2" customWidth="1"/>
    <col min="12" max="12" width="14.0703125" style="2" customWidth="1"/>
    <col min="13" max="15" width="13.28515625" style="2" customWidth="1"/>
    <col min="16" max="16" width="13" style="2" customWidth="1"/>
    <col min="17" max="18" width="14.42578125" style="2" customWidth="1"/>
    <col min="19" max="19" width="12.42578125" style="2" customWidth="1"/>
    <col min="20" max="20" width="12" style="2" customWidth="1"/>
    <col min="21" max="22" width="16.0703125" style="2" customWidth="1"/>
    <col min="23" max="23" width="18.0703125" style="2" customWidth="1"/>
    <col min="24" max="24" width="16.7109375" style="2" customWidth="1"/>
    <col min="25" max="16384" width="9.0703125" style="2"/>
  </cols>
  <sheetData>
    <row r="1" spans="2:24" ht="15.75" x14ac:dyDescent="0.5">
      <c r="B1" s="99" t="s">
        <v>199</v>
      </c>
    </row>
    <row r="2" spans="2:24" ht="13.5" thickBot="1" x14ac:dyDescent="0.45"/>
    <row r="3" spans="2:24" ht="17.25" customHeight="1" thickBot="1" x14ac:dyDescent="0.55000000000000004">
      <c r="B3" s="632" t="s">
        <v>0</v>
      </c>
      <c r="C3" s="633"/>
      <c r="D3" s="634"/>
      <c r="E3" s="621" t="s">
        <v>449</v>
      </c>
      <c r="F3" s="622"/>
      <c r="G3" s="622"/>
      <c r="H3" s="622"/>
      <c r="I3" s="622"/>
      <c r="J3" s="622"/>
      <c r="K3" s="622"/>
      <c r="L3" s="638"/>
      <c r="M3" s="621" t="s">
        <v>251</v>
      </c>
      <c r="N3" s="622"/>
      <c r="O3" s="622"/>
      <c r="P3" s="621" t="s">
        <v>444</v>
      </c>
      <c r="Q3" s="622"/>
      <c r="R3" s="622"/>
      <c r="S3" s="622"/>
      <c r="T3" s="638"/>
      <c r="U3" s="652" t="s">
        <v>450</v>
      </c>
      <c r="V3" s="652" t="s">
        <v>445</v>
      </c>
      <c r="W3" s="597" t="s">
        <v>446</v>
      </c>
      <c r="X3" s="597" t="s">
        <v>313</v>
      </c>
    </row>
    <row r="4" spans="2:24" ht="53.25" customHeight="1" x14ac:dyDescent="0.4">
      <c r="B4" s="29" t="s">
        <v>5</v>
      </c>
      <c r="C4" s="635" t="s">
        <v>40</v>
      </c>
      <c r="D4" s="627" t="s">
        <v>41</v>
      </c>
      <c r="E4" s="636" t="s">
        <v>245</v>
      </c>
      <c r="F4" s="629" t="s">
        <v>42</v>
      </c>
      <c r="G4" s="639" t="s">
        <v>451</v>
      </c>
      <c r="H4" s="628" t="s">
        <v>134</v>
      </c>
      <c r="I4" s="628" t="s">
        <v>243</v>
      </c>
      <c r="J4" s="639" t="s">
        <v>135</v>
      </c>
      <c r="K4" s="642" t="s">
        <v>452</v>
      </c>
      <c r="L4" s="630" t="s">
        <v>453</v>
      </c>
      <c r="M4" s="631" t="s">
        <v>447</v>
      </c>
      <c r="N4" s="631" t="s">
        <v>247</v>
      </c>
      <c r="O4" s="643" t="s">
        <v>260</v>
      </c>
      <c r="P4" s="655" t="s">
        <v>243</v>
      </c>
      <c r="Q4" s="623" t="s">
        <v>448</v>
      </c>
      <c r="R4" s="623" t="s">
        <v>256</v>
      </c>
      <c r="S4" s="623" t="s">
        <v>43</v>
      </c>
      <c r="T4" s="626" t="s">
        <v>44</v>
      </c>
      <c r="U4" s="653"/>
      <c r="V4" s="653"/>
      <c r="W4" s="598"/>
      <c r="X4" s="598"/>
    </row>
    <row r="5" spans="2:24" x14ac:dyDescent="0.4">
      <c r="B5" s="29" t="s">
        <v>6</v>
      </c>
      <c r="C5" s="635"/>
      <c r="D5" s="627"/>
      <c r="E5" s="637"/>
      <c r="F5" s="635"/>
      <c r="G5" s="605"/>
      <c r="H5" s="629"/>
      <c r="I5" s="629"/>
      <c r="J5" s="605"/>
      <c r="K5" s="607"/>
      <c r="L5" s="600"/>
      <c r="M5" s="624"/>
      <c r="N5" s="624"/>
      <c r="O5" s="644"/>
      <c r="P5" s="656"/>
      <c r="Q5" s="624"/>
      <c r="R5" s="624"/>
      <c r="S5" s="624"/>
      <c r="T5" s="627"/>
      <c r="U5" s="654"/>
      <c r="V5" s="654"/>
      <c r="W5" s="599"/>
      <c r="X5" s="599"/>
    </row>
    <row r="6" spans="2:24" x14ac:dyDescent="0.4">
      <c r="B6" s="613"/>
      <c r="C6" s="615"/>
      <c r="D6" s="617"/>
      <c r="E6" s="619" t="s">
        <v>15</v>
      </c>
      <c r="F6" s="603" t="s">
        <v>16</v>
      </c>
      <c r="G6" s="605" t="s">
        <v>242</v>
      </c>
      <c r="H6" s="640" t="s">
        <v>144</v>
      </c>
      <c r="I6" s="640" t="s">
        <v>33</v>
      </c>
      <c r="J6" s="605" t="s">
        <v>244</v>
      </c>
      <c r="K6" s="607" t="s">
        <v>55</v>
      </c>
      <c r="L6" s="646" t="s">
        <v>250</v>
      </c>
      <c r="M6" s="581" t="s">
        <v>47</v>
      </c>
      <c r="N6" s="581" t="s">
        <v>35</v>
      </c>
      <c r="O6" s="570" t="s">
        <v>277</v>
      </c>
      <c r="P6" s="657" t="s">
        <v>36</v>
      </c>
      <c r="Q6" s="640" t="s">
        <v>289</v>
      </c>
      <c r="R6" s="581" t="s">
        <v>252</v>
      </c>
      <c r="S6" s="581" t="s">
        <v>253</v>
      </c>
      <c r="T6" s="573" t="s">
        <v>254</v>
      </c>
      <c r="U6" s="650" t="s">
        <v>278</v>
      </c>
      <c r="V6" s="600" t="s">
        <v>286</v>
      </c>
      <c r="W6" s="600" t="s">
        <v>287</v>
      </c>
      <c r="X6" s="600" t="s">
        <v>314</v>
      </c>
    </row>
    <row r="7" spans="2:24" ht="15.75" customHeight="1" thickBot="1" x14ac:dyDescent="0.45">
      <c r="B7" s="614"/>
      <c r="C7" s="616"/>
      <c r="D7" s="618"/>
      <c r="E7" s="620"/>
      <c r="F7" s="604"/>
      <c r="G7" s="606"/>
      <c r="H7" s="641"/>
      <c r="I7" s="641"/>
      <c r="J7" s="606"/>
      <c r="K7" s="608"/>
      <c r="L7" s="647"/>
      <c r="M7" s="609"/>
      <c r="N7" s="609"/>
      <c r="O7" s="645"/>
      <c r="P7" s="658"/>
      <c r="Q7" s="641"/>
      <c r="R7" s="609"/>
      <c r="S7" s="609"/>
      <c r="T7" s="625"/>
      <c r="U7" s="651"/>
      <c r="V7" s="601"/>
      <c r="W7" s="601"/>
      <c r="X7" s="601"/>
    </row>
    <row r="8" spans="2:24" ht="15.75" customHeight="1" x14ac:dyDescent="0.4">
      <c r="B8" s="610" t="s">
        <v>454</v>
      </c>
      <c r="C8" s="611"/>
      <c r="D8" s="612"/>
      <c r="E8" s="131"/>
      <c r="F8" s="132"/>
      <c r="G8" s="133"/>
      <c r="H8" s="132"/>
      <c r="I8" s="134"/>
      <c r="J8" s="134"/>
      <c r="K8" s="135"/>
      <c r="L8" s="136"/>
      <c r="M8" s="132"/>
      <c r="N8" s="132"/>
      <c r="O8" s="197"/>
      <c r="P8" s="254"/>
      <c r="Q8" s="253"/>
      <c r="R8" s="132"/>
      <c r="S8" s="132"/>
      <c r="T8" s="135"/>
      <c r="U8" s="137"/>
      <c r="V8" s="137"/>
      <c r="W8" s="137"/>
      <c r="X8" s="137"/>
    </row>
    <row r="9" spans="2:24" x14ac:dyDescent="0.4">
      <c r="B9" s="14" t="s">
        <v>48</v>
      </c>
      <c r="C9" s="30">
        <v>45473</v>
      </c>
      <c r="D9" s="31" t="s">
        <v>133</v>
      </c>
      <c r="E9" s="32">
        <v>900</v>
      </c>
      <c r="F9" s="33">
        <v>150</v>
      </c>
      <c r="G9" s="34">
        <f>SUM(E9:F9)</f>
        <v>1050</v>
      </c>
      <c r="H9" s="35">
        <f>+G9*0.24</f>
        <v>252</v>
      </c>
      <c r="I9" s="34">
        <v>98</v>
      </c>
      <c r="J9" s="34">
        <f>+I9+H9+G9</f>
        <v>1400</v>
      </c>
      <c r="K9" s="107">
        <v>1000</v>
      </c>
      <c r="L9" s="36">
        <f>+J9-K9</f>
        <v>400</v>
      </c>
      <c r="M9" s="33">
        <v>50</v>
      </c>
      <c r="N9" s="30">
        <v>45682</v>
      </c>
      <c r="O9" s="198"/>
      <c r="P9" s="255">
        <v>98</v>
      </c>
      <c r="Q9" s="35"/>
      <c r="R9" s="33"/>
      <c r="S9" s="30"/>
      <c r="T9" s="38"/>
      <c r="U9" s="39"/>
      <c r="V9" s="39"/>
      <c r="W9" s="40"/>
      <c r="X9" s="39"/>
    </row>
    <row r="10" spans="2:24" x14ac:dyDescent="0.4">
      <c r="B10" s="14"/>
      <c r="C10" s="30"/>
      <c r="D10" s="41"/>
      <c r="E10" s="32"/>
      <c r="F10" s="33"/>
      <c r="G10" s="34"/>
      <c r="H10" s="35"/>
      <c r="I10" s="34"/>
      <c r="J10" s="34">
        <f t="shared" ref="J10:J16" si="0">+I10+H10+G10</f>
        <v>0</v>
      </c>
      <c r="K10" s="108"/>
      <c r="L10" s="36">
        <f>+J10-K10</f>
        <v>0</v>
      </c>
      <c r="M10" s="33">
        <v>50</v>
      </c>
      <c r="N10" s="30">
        <v>45713</v>
      </c>
      <c r="O10" s="198"/>
      <c r="P10" s="255"/>
      <c r="Q10" s="35">
        <f>L9-SUM(M9:M10)</f>
        <v>300</v>
      </c>
      <c r="R10" s="33">
        <v>100</v>
      </c>
      <c r="S10" s="30">
        <v>45744</v>
      </c>
      <c r="T10" s="38"/>
      <c r="U10" s="39"/>
      <c r="V10" s="39"/>
      <c r="W10" s="40" t="s">
        <v>246</v>
      </c>
      <c r="X10" s="272" t="str">
        <f t="shared" ref="X10:X15" si="1">IF(W10="REESALONAT","[Data!]","")</f>
        <v/>
      </c>
    </row>
    <row r="11" spans="2:24" x14ac:dyDescent="0.4">
      <c r="B11" s="14"/>
      <c r="C11" s="30"/>
      <c r="D11" s="41"/>
      <c r="E11" s="32"/>
      <c r="F11" s="33"/>
      <c r="G11" s="34"/>
      <c r="H11" s="35"/>
      <c r="I11" s="34"/>
      <c r="J11" s="34"/>
      <c r="K11" s="108"/>
      <c r="L11" s="36"/>
      <c r="M11" s="33"/>
      <c r="N11" s="30"/>
      <c r="O11" s="198"/>
      <c r="P11" s="255"/>
      <c r="Q11" s="35"/>
      <c r="R11" s="33">
        <v>100</v>
      </c>
      <c r="S11" s="30">
        <v>45775</v>
      </c>
      <c r="T11" s="38"/>
      <c r="U11" s="39"/>
      <c r="V11" s="39"/>
      <c r="W11" s="40" t="s">
        <v>136</v>
      </c>
      <c r="X11" s="272" t="str">
        <f t="shared" si="1"/>
        <v/>
      </c>
    </row>
    <row r="12" spans="2:24" x14ac:dyDescent="0.4">
      <c r="B12" s="14"/>
      <c r="C12" s="30"/>
      <c r="D12" s="41"/>
      <c r="E12" s="32"/>
      <c r="F12" s="33"/>
      <c r="G12" s="34"/>
      <c r="H12" s="35"/>
      <c r="I12" s="34"/>
      <c r="J12" s="34">
        <f t="shared" si="0"/>
        <v>0</v>
      </c>
      <c r="K12" s="108"/>
      <c r="L12" s="36">
        <f>+J12-K12</f>
        <v>0</v>
      </c>
      <c r="M12" s="33"/>
      <c r="N12" s="30"/>
      <c r="O12" s="199"/>
      <c r="P12" s="255"/>
      <c r="Q12" s="35"/>
      <c r="R12" s="33"/>
      <c r="S12" s="30"/>
      <c r="T12" s="38">
        <v>100</v>
      </c>
      <c r="U12" s="39">
        <v>200</v>
      </c>
      <c r="V12" s="39"/>
      <c r="W12" s="40"/>
      <c r="X12" s="272" t="str">
        <f t="shared" si="1"/>
        <v/>
      </c>
    </row>
    <row r="13" spans="2:24" x14ac:dyDescent="0.4">
      <c r="B13" s="14" t="s">
        <v>50</v>
      </c>
      <c r="C13" s="30"/>
      <c r="D13" s="41"/>
      <c r="E13" s="32"/>
      <c r="F13" s="33"/>
      <c r="G13" s="34">
        <f>SUM(E13:F13)</f>
        <v>0</v>
      </c>
      <c r="H13" s="35"/>
      <c r="I13" s="34"/>
      <c r="J13" s="34">
        <f t="shared" si="0"/>
        <v>0</v>
      </c>
      <c r="K13" s="108"/>
      <c r="L13" s="36">
        <f>+J13-K13</f>
        <v>0</v>
      </c>
      <c r="M13" s="33"/>
      <c r="N13" s="30"/>
      <c r="O13" s="199"/>
      <c r="P13" s="255"/>
      <c r="Q13" s="35">
        <f>+L13-M13</f>
        <v>0</v>
      </c>
      <c r="R13" s="33"/>
      <c r="S13" s="30"/>
      <c r="T13" s="38"/>
      <c r="U13" s="39"/>
      <c r="V13" s="39">
        <v>400</v>
      </c>
      <c r="W13" s="40" t="s">
        <v>303</v>
      </c>
      <c r="X13" s="272" t="str">
        <f t="shared" si="1"/>
        <v/>
      </c>
    </row>
    <row r="14" spans="2:24" x14ac:dyDescent="0.4">
      <c r="B14" s="14" t="s">
        <v>51</v>
      </c>
      <c r="C14" s="30"/>
      <c r="D14" s="41"/>
      <c r="E14" s="32"/>
      <c r="F14" s="33"/>
      <c r="G14" s="34">
        <f>SUM(E14:F14)</f>
        <v>0</v>
      </c>
      <c r="H14" s="35"/>
      <c r="I14" s="34"/>
      <c r="J14" s="34">
        <f t="shared" si="0"/>
        <v>0</v>
      </c>
      <c r="K14" s="109"/>
      <c r="L14" s="36">
        <f>+J14-K14</f>
        <v>0</v>
      </c>
      <c r="M14" s="33"/>
      <c r="N14" s="30"/>
      <c r="O14" s="200"/>
      <c r="P14" s="255"/>
      <c r="Q14" s="35">
        <f>+L14-M14</f>
        <v>0</v>
      </c>
      <c r="R14" s="33"/>
      <c r="S14" s="30"/>
      <c r="T14" s="38"/>
      <c r="U14" s="39"/>
      <c r="V14" s="39"/>
      <c r="W14" s="40"/>
      <c r="X14" s="272" t="str">
        <f t="shared" si="1"/>
        <v/>
      </c>
    </row>
    <row r="15" spans="2:24" x14ac:dyDescent="0.4">
      <c r="B15" s="14" t="s">
        <v>52</v>
      </c>
      <c r="C15" s="30"/>
      <c r="D15" s="41"/>
      <c r="E15" s="32"/>
      <c r="F15" s="33"/>
      <c r="G15" s="34">
        <f>SUM(E15:F15)</f>
        <v>0</v>
      </c>
      <c r="H15" s="35"/>
      <c r="I15" s="34"/>
      <c r="J15" s="34">
        <f t="shared" si="0"/>
        <v>0</v>
      </c>
      <c r="K15" s="108"/>
      <c r="L15" s="36">
        <f>+J15-K15</f>
        <v>0</v>
      </c>
      <c r="M15" s="33"/>
      <c r="N15" s="30"/>
      <c r="O15" s="199"/>
      <c r="P15" s="255"/>
      <c r="Q15" s="35">
        <f>+L15-M15</f>
        <v>0</v>
      </c>
      <c r="R15" s="33"/>
      <c r="S15" s="30"/>
      <c r="T15" s="38"/>
      <c r="U15" s="39"/>
      <c r="V15" s="39"/>
      <c r="W15" s="40"/>
      <c r="X15" s="272" t="str">
        <f t="shared" si="1"/>
        <v/>
      </c>
    </row>
    <row r="16" spans="2:24" ht="13.5" thickBot="1" x14ac:dyDescent="0.45">
      <c r="B16" s="43" t="s">
        <v>69</v>
      </c>
      <c r="C16" s="44"/>
      <c r="D16" s="45"/>
      <c r="E16" s="46"/>
      <c r="F16" s="47"/>
      <c r="G16" s="48"/>
      <c r="H16" s="49"/>
      <c r="I16" s="48"/>
      <c r="J16" s="34">
        <f t="shared" si="0"/>
        <v>0</v>
      </c>
      <c r="K16" s="112"/>
      <c r="L16" s="36">
        <f>+J16-K16</f>
        <v>0</v>
      </c>
      <c r="M16" s="47"/>
      <c r="N16" s="30"/>
      <c r="O16" s="201"/>
      <c r="P16" s="256"/>
      <c r="Q16" s="35">
        <f>+L16-M16</f>
        <v>0</v>
      </c>
      <c r="R16" s="47"/>
      <c r="S16" s="30"/>
      <c r="T16" s="50"/>
      <c r="U16" s="51"/>
      <c r="V16" s="51"/>
      <c r="W16" s="52"/>
      <c r="X16" s="52"/>
    </row>
    <row r="17" spans="2:24" ht="13.5" thickBot="1" x14ac:dyDescent="0.45">
      <c r="B17" s="53" t="s">
        <v>28</v>
      </c>
      <c r="C17" s="54"/>
      <c r="D17" s="55"/>
      <c r="E17" s="67">
        <f>SUM(E9:E16)</f>
        <v>900</v>
      </c>
      <c r="F17" s="57">
        <f>SUM(F9:F16)</f>
        <v>150</v>
      </c>
      <c r="G17" s="57">
        <f>SUM(E17:F17)</f>
        <v>1050</v>
      </c>
      <c r="H17" s="57">
        <f t="shared" ref="H17:M17" si="2">SUM(H9:H16)</f>
        <v>252</v>
      </c>
      <c r="I17" s="57">
        <f t="shared" si="2"/>
        <v>98</v>
      </c>
      <c r="J17" s="58">
        <f t="shared" si="2"/>
        <v>1400</v>
      </c>
      <c r="K17" s="113">
        <f t="shared" si="2"/>
        <v>1000</v>
      </c>
      <c r="L17" s="59">
        <f t="shared" si="2"/>
        <v>400</v>
      </c>
      <c r="M17" s="57">
        <f t="shared" si="2"/>
        <v>100</v>
      </c>
      <c r="N17" s="57"/>
      <c r="O17" s="202"/>
      <c r="P17" s="56">
        <f>SUM(P9:P16)</f>
        <v>98</v>
      </c>
      <c r="Q17" s="57">
        <f>SUM(Q9:Q16)</f>
        <v>300</v>
      </c>
      <c r="R17" s="57">
        <f>SUM(R9:R16)</f>
        <v>200</v>
      </c>
      <c r="S17" s="57"/>
      <c r="T17" s="60">
        <f>SUM(T9:T16)</f>
        <v>100</v>
      </c>
      <c r="U17" s="59">
        <f>SUM(U9:U16)</f>
        <v>200</v>
      </c>
      <c r="V17" s="59">
        <f>SUM(V9:V16)</f>
        <v>400</v>
      </c>
      <c r="W17" s="61"/>
      <c r="X17" s="61"/>
    </row>
    <row r="18" spans="2:24" ht="15" customHeight="1" x14ac:dyDescent="0.4">
      <c r="B18" s="610" t="s">
        <v>455</v>
      </c>
      <c r="C18" s="611"/>
      <c r="D18" s="612"/>
      <c r="E18" s="131"/>
      <c r="F18" s="132"/>
      <c r="G18" s="133"/>
      <c r="H18" s="132"/>
      <c r="I18" s="134"/>
      <c r="J18" s="134"/>
      <c r="K18" s="135"/>
      <c r="L18" s="136"/>
      <c r="M18" s="132"/>
      <c r="N18" s="132"/>
      <c r="O18" s="203"/>
      <c r="P18" s="254"/>
      <c r="Q18" s="253"/>
      <c r="R18" s="132"/>
      <c r="S18" s="132"/>
      <c r="T18" s="135"/>
      <c r="U18" s="137"/>
      <c r="V18" s="137"/>
      <c r="W18" s="137"/>
      <c r="X18" s="137"/>
    </row>
    <row r="19" spans="2:24" x14ac:dyDescent="0.4">
      <c r="B19" s="14" t="s">
        <v>178</v>
      </c>
      <c r="C19" s="30">
        <v>45473</v>
      </c>
      <c r="D19" s="31" t="s">
        <v>133</v>
      </c>
      <c r="E19" s="32">
        <v>1500</v>
      </c>
      <c r="F19" s="33">
        <v>100</v>
      </c>
      <c r="G19" s="34">
        <f>SUM(E19:F19)</f>
        <v>1600</v>
      </c>
      <c r="H19" s="35">
        <f>+G19*0.24</f>
        <v>384</v>
      </c>
      <c r="I19" s="34">
        <v>0</v>
      </c>
      <c r="J19" s="34">
        <f t="shared" ref="J19:J26" si="3">+I19+H19+G19</f>
        <v>1984</v>
      </c>
      <c r="K19" s="107">
        <v>984</v>
      </c>
      <c r="L19" s="36">
        <f>+J19-K19</f>
        <v>1000</v>
      </c>
      <c r="M19" s="33">
        <v>0</v>
      </c>
      <c r="N19" s="30"/>
      <c r="O19" s="198"/>
      <c r="P19" s="255">
        <v>0</v>
      </c>
      <c r="Q19" s="35">
        <f>+L19-M19</f>
        <v>1000</v>
      </c>
      <c r="R19" s="33">
        <v>250</v>
      </c>
      <c r="S19" s="30">
        <v>45688</v>
      </c>
      <c r="T19" s="38"/>
      <c r="U19" s="39" t="s">
        <v>49</v>
      </c>
      <c r="V19" s="39"/>
      <c r="W19" s="40" t="s">
        <v>246</v>
      </c>
      <c r="X19" s="272" t="str">
        <f t="shared" ref="X19:X25" si="4">IF(W19="REESALONAT","[Data!]","")</f>
        <v/>
      </c>
    </row>
    <row r="20" spans="2:24" x14ac:dyDescent="0.4">
      <c r="B20" s="14"/>
      <c r="C20" s="30"/>
      <c r="D20" s="41"/>
      <c r="E20" s="32"/>
      <c r="F20" s="33"/>
      <c r="G20" s="34"/>
      <c r="H20" s="35"/>
      <c r="I20" s="34"/>
      <c r="J20" s="34">
        <f t="shared" si="3"/>
        <v>0</v>
      </c>
      <c r="K20" s="108"/>
      <c r="L20" s="36">
        <f>+J20-K20</f>
        <v>0</v>
      </c>
      <c r="M20" s="33"/>
      <c r="N20" s="30"/>
      <c r="O20" s="199"/>
      <c r="P20" s="255"/>
      <c r="Q20" s="35">
        <f>+L20-M20</f>
        <v>0</v>
      </c>
      <c r="R20" s="33">
        <v>250</v>
      </c>
      <c r="S20" s="30">
        <v>45716</v>
      </c>
      <c r="T20" s="38"/>
      <c r="U20" s="39"/>
      <c r="V20" s="39"/>
      <c r="W20" s="40" t="s">
        <v>303</v>
      </c>
      <c r="X20" s="272" t="str">
        <f t="shared" si="4"/>
        <v/>
      </c>
    </row>
    <row r="21" spans="2:24" x14ac:dyDescent="0.4">
      <c r="B21" s="14"/>
      <c r="C21" s="30"/>
      <c r="D21" s="41"/>
      <c r="E21" s="32"/>
      <c r="F21" s="33"/>
      <c r="G21" s="34"/>
      <c r="H21" s="35"/>
      <c r="I21" s="34"/>
      <c r="J21" s="34">
        <f t="shared" si="3"/>
        <v>0</v>
      </c>
      <c r="K21" s="108"/>
      <c r="L21" s="36">
        <f>+J21-K21</f>
        <v>0</v>
      </c>
      <c r="M21" s="33"/>
      <c r="N21" s="30"/>
      <c r="O21" s="199"/>
      <c r="P21" s="255"/>
      <c r="Q21" s="35">
        <f>+L21-M21</f>
        <v>0</v>
      </c>
      <c r="R21" s="33">
        <v>250</v>
      </c>
      <c r="S21" s="30">
        <v>45747</v>
      </c>
      <c r="T21" s="38"/>
      <c r="U21" s="39"/>
      <c r="V21" s="39"/>
      <c r="W21" s="40" t="s">
        <v>246</v>
      </c>
      <c r="X21" s="272" t="str">
        <f t="shared" si="4"/>
        <v/>
      </c>
    </row>
    <row r="22" spans="2:24" x14ac:dyDescent="0.4">
      <c r="B22" s="14"/>
      <c r="C22" s="30"/>
      <c r="D22" s="41"/>
      <c r="E22" s="32"/>
      <c r="F22" s="33"/>
      <c r="G22" s="34"/>
      <c r="H22" s="35"/>
      <c r="I22" s="34"/>
      <c r="J22" s="34"/>
      <c r="K22" s="108"/>
      <c r="L22" s="36"/>
      <c r="M22" s="33"/>
      <c r="N22" s="30"/>
      <c r="O22" s="199"/>
      <c r="P22" s="255"/>
      <c r="Q22" s="35"/>
      <c r="R22" s="33"/>
      <c r="S22" s="30"/>
      <c r="T22" s="38">
        <v>250</v>
      </c>
      <c r="U22" s="39"/>
      <c r="V22" s="39"/>
      <c r="W22" s="40"/>
      <c r="X22" s="272" t="str">
        <f t="shared" si="4"/>
        <v/>
      </c>
    </row>
    <row r="23" spans="2:24" x14ac:dyDescent="0.4">
      <c r="B23" s="14" t="s">
        <v>292</v>
      </c>
      <c r="C23" s="30"/>
      <c r="D23" s="41"/>
      <c r="E23" s="32"/>
      <c r="F23" s="33"/>
      <c r="G23" s="34">
        <f>SUM(E23:F23)</f>
        <v>0</v>
      </c>
      <c r="H23" s="35"/>
      <c r="I23" s="34"/>
      <c r="J23" s="34">
        <f t="shared" si="3"/>
        <v>0</v>
      </c>
      <c r="K23" s="108"/>
      <c r="L23" s="36">
        <f>+J23-K23</f>
        <v>0</v>
      </c>
      <c r="M23" s="33"/>
      <c r="N23" s="30"/>
      <c r="O23" s="199"/>
      <c r="P23" s="255"/>
      <c r="Q23" s="35">
        <f>+L23-M23</f>
        <v>0</v>
      </c>
      <c r="R23" s="33"/>
      <c r="S23" s="30"/>
      <c r="T23" s="38"/>
      <c r="U23" s="39"/>
      <c r="V23" s="39"/>
      <c r="W23" s="40"/>
      <c r="X23" s="272" t="str">
        <f t="shared" si="4"/>
        <v/>
      </c>
    </row>
    <row r="24" spans="2:24" x14ac:dyDescent="0.4">
      <c r="B24" s="14" t="s">
        <v>293</v>
      </c>
      <c r="C24" s="30"/>
      <c r="D24" s="41"/>
      <c r="E24" s="32"/>
      <c r="F24" s="33"/>
      <c r="G24" s="34">
        <f>SUM(E24:F24)</f>
        <v>0</v>
      </c>
      <c r="H24" s="35"/>
      <c r="I24" s="34"/>
      <c r="J24" s="34">
        <f t="shared" si="3"/>
        <v>0</v>
      </c>
      <c r="K24" s="109"/>
      <c r="L24" s="36">
        <f>+J24-K24</f>
        <v>0</v>
      </c>
      <c r="M24" s="33"/>
      <c r="N24" s="30"/>
      <c r="O24" s="200"/>
      <c r="P24" s="255"/>
      <c r="Q24" s="35">
        <f>+L24-M24</f>
        <v>0</v>
      </c>
      <c r="R24" s="33"/>
      <c r="S24" s="30"/>
      <c r="T24" s="38"/>
      <c r="U24" s="39"/>
      <c r="V24" s="39"/>
      <c r="W24" s="40"/>
      <c r="X24" s="272" t="str">
        <f t="shared" si="4"/>
        <v/>
      </c>
    </row>
    <row r="25" spans="2:24" x14ac:dyDescent="0.4">
      <c r="B25" s="14" t="s">
        <v>294</v>
      </c>
      <c r="C25" s="30"/>
      <c r="D25" s="41"/>
      <c r="E25" s="32"/>
      <c r="F25" s="33"/>
      <c r="G25" s="34">
        <f>SUM(E25:F25)</f>
        <v>0</v>
      </c>
      <c r="H25" s="35"/>
      <c r="I25" s="34"/>
      <c r="J25" s="34">
        <f t="shared" si="3"/>
        <v>0</v>
      </c>
      <c r="K25" s="108"/>
      <c r="L25" s="36">
        <f>+J25-K25</f>
        <v>0</v>
      </c>
      <c r="M25" s="33"/>
      <c r="N25" s="30"/>
      <c r="O25" s="199"/>
      <c r="P25" s="255"/>
      <c r="Q25" s="35">
        <f>+L25-M25</f>
        <v>0</v>
      </c>
      <c r="R25" s="33"/>
      <c r="S25" s="30"/>
      <c r="T25" s="38"/>
      <c r="U25" s="39"/>
      <c r="V25" s="39"/>
      <c r="W25" s="40"/>
      <c r="X25" s="272" t="str">
        <f t="shared" si="4"/>
        <v/>
      </c>
    </row>
    <row r="26" spans="2:24" ht="13.5" thickBot="1" x14ac:dyDescent="0.45">
      <c r="B26" s="43" t="s">
        <v>69</v>
      </c>
      <c r="C26" s="44"/>
      <c r="D26" s="45"/>
      <c r="E26" s="46"/>
      <c r="F26" s="47"/>
      <c r="G26" s="48"/>
      <c r="H26" s="49"/>
      <c r="I26" s="48"/>
      <c r="J26" s="34">
        <f t="shared" si="3"/>
        <v>0</v>
      </c>
      <c r="K26" s="112"/>
      <c r="L26" s="36">
        <f>+J26-K26</f>
        <v>0</v>
      </c>
      <c r="M26" s="47"/>
      <c r="N26" s="30"/>
      <c r="O26" s="201"/>
      <c r="P26" s="256"/>
      <c r="Q26" s="35">
        <f>+L26-M26</f>
        <v>0</v>
      </c>
      <c r="R26" s="47"/>
      <c r="S26" s="30"/>
      <c r="T26" s="50"/>
      <c r="U26" s="51"/>
      <c r="V26" s="51"/>
      <c r="W26" s="40"/>
      <c r="X26" s="52"/>
    </row>
    <row r="27" spans="2:24" ht="13.5" thickBot="1" x14ac:dyDescent="0.45">
      <c r="B27" s="53" t="s">
        <v>29</v>
      </c>
      <c r="C27" s="54"/>
      <c r="D27" s="55"/>
      <c r="E27" s="67">
        <f>SUM(E19:E26)</f>
        <v>1500</v>
      </c>
      <c r="F27" s="57">
        <f>SUM(F19:F26)</f>
        <v>100</v>
      </c>
      <c r="G27" s="159">
        <f>SUM(E27:F27)</f>
        <v>1600</v>
      </c>
      <c r="H27" s="57">
        <f t="shared" ref="H27:M27" si="5">SUM(H19:H26)</f>
        <v>384</v>
      </c>
      <c r="I27" s="57">
        <f t="shared" si="5"/>
        <v>0</v>
      </c>
      <c r="J27" s="58">
        <f t="shared" si="5"/>
        <v>1984</v>
      </c>
      <c r="K27" s="113">
        <f t="shared" si="5"/>
        <v>984</v>
      </c>
      <c r="L27" s="59">
        <f t="shared" si="5"/>
        <v>1000</v>
      </c>
      <c r="M27" s="57">
        <f t="shared" si="5"/>
        <v>0</v>
      </c>
      <c r="N27" s="57"/>
      <c r="O27" s="202"/>
      <c r="P27" s="56">
        <f>SUM(P19:P26)</f>
        <v>0</v>
      </c>
      <c r="Q27" s="57">
        <f>SUM(Q19:Q26)</f>
        <v>1000</v>
      </c>
      <c r="R27" s="57">
        <f>SUM(R19:R26)</f>
        <v>750</v>
      </c>
      <c r="S27" s="57"/>
      <c r="T27" s="60">
        <f>SUM(T19:T26)</f>
        <v>250</v>
      </c>
      <c r="U27" s="59">
        <f>SUM(U19:U26)</f>
        <v>0</v>
      </c>
      <c r="V27" s="59">
        <f>SUM(V19:V26)</f>
        <v>0</v>
      </c>
      <c r="W27" s="61"/>
      <c r="X27" s="61"/>
    </row>
    <row r="28" spans="2:24" x14ac:dyDescent="0.4">
      <c r="B28" s="610" t="s">
        <v>53</v>
      </c>
      <c r="C28" s="611"/>
      <c r="D28" s="612"/>
      <c r="E28" s="138"/>
      <c r="F28" s="139"/>
      <c r="G28" s="140"/>
      <c r="H28" s="139"/>
      <c r="I28" s="141"/>
      <c r="J28" s="141"/>
      <c r="K28" s="142"/>
      <c r="L28" s="143"/>
      <c r="M28" s="144"/>
      <c r="N28" s="145"/>
      <c r="O28" s="204"/>
      <c r="P28" s="257"/>
      <c r="Q28" s="144"/>
      <c r="R28" s="144"/>
      <c r="S28" s="145"/>
      <c r="T28" s="146"/>
      <c r="U28" s="147"/>
      <c r="V28" s="147"/>
      <c r="W28" s="147"/>
      <c r="X28" s="147"/>
    </row>
    <row r="29" spans="2:24" x14ac:dyDescent="0.4">
      <c r="B29" s="14" t="s">
        <v>295</v>
      </c>
      <c r="C29" s="30"/>
      <c r="D29" s="62"/>
      <c r="E29" s="63">
        <v>1000</v>
      </c>
      <c r="F29" s="64"/>
      <c r="G29" s="34">
        <f>SUM(E29:F29)</f>
        <v>1000</v>
      </c>
      <c r="H29" s="35">
        <f>+G29*0.24</f>
        <v>240</v>
      </c>
      <c r="I29" s="34">
        <v>0</v>
      </c>
      <c r="J29" s="34">
        <f t="shared" ref="J29:J36" si="6">+I29+H29+G29</f>
        <v>1240</v>
      </c>
      <c r="K29" s="110">
        <v>240</v>
      </c>
      <c r="L29" s="36">
        <f t="shared" ref="L29:L36" si="7">+J29-K29</f>
        <v>1000</v>
      </c>
      <c r="M29" s="64">
        <v>500</v>
      </c>
      <c r="N29" s="30">
        <v>45682</v>
      </c>
      <c r="O29" s="198"/>
      <c r="P29" s="255">
        <v>0</v>
      </c>
      <c r="Q29" s="35">
        <f>+L29-M29</f>
        <v>500</v>
      </c>
      <c r="R29" s="64">
        <v>200</v>
      </c>
      <c r="S29" s="30">
        <v>45595</v>
      </c>
      <c r="T29" s="65">
        <v>0</v>
      </c>
      <c r="U29" s="66"/>
      <c r="V29" s="66"/>
      <c r="W29" s="40" t="s">
        <v>280</v>
      </c>
      <c r="X29" s="272">
        <v>45772</v>
      </c>
    </row>
    <row r="30" spans="2:24" x14ac:dyDescent="0.4">
      <c r="B30" s="14"/>
      <c r="C30" s="30"/>
      <c r="D30" s="62"/>
      <c r="E30" s="63"/>
      <c r="F30" s="64"/>
      <c r="G30" s="34"/>
      <c r="H30" s="35"/>
      <c r="I30" s="34"/>
      <c r="J30" s="34">
        <f t="shared" si="6"/>
        <v>0</v>
      </c>
      <c r="K30" s="110"/>
      <c r="L30" s="36">
        <f t="shared" si="7"/>
        <v>0</v>
      </c>
      <c r="M30" s="64"/>
      <c r="N30" s="30"/>
      <c r="O30" s="205"/>
      <c r="P30" s="255"/>
      <c r="Q30" s="35">
        <f>+L30-M30</f>
        <v>0</v>
      </c>
      <c r="R30" s="64">
        <v>200</v>
      </c>
      <c r="S30" s="30">
        <v>45626</v>
      </c>
      <c r="T30" s="65"/>
      <c r="U30" s="66"/>
      <c r="V30" s="66"/>
      <c r="W30" s="40" t="s">
        <v>280</v>
      </c>
      <c r="X30" s="272" t="str">
        <f t="shared" ref="X30:X35" si="8">IF(W30="REESALONAT","[Data!]","")</f>
        <v>[Data!]</v>
      </c>
    </row>
    <row r="31" spans="2:24" x14ac:dyDescent="0.4">
      <c r="B31" s="14"/>
      <c r="C31" s="30"/>
      <c r="D31" s="62"/>
      <c r="E31" s="63"/>
      <c r="F31" s="64"/>
      <c r="G31" s="34"/>
      <c r="H31" s="35"/>
      <c r="I31" s="34"/>
      <c r="J31" s="34">
        <f t="shared" si="6"/>
        <v>0</v>
      </c>
      <c r="K31" s="110"/>
      <c r="L31" s="36">
        <f t="shared" si="7"/>
        <v>0</v>
      </c>
      <c r="M31" s="64"/>
      <c r="N31" s="30"/>
      <c r="O31" s="205"/>
      <c r="P31" s="255"/>
      <c r="Q31" s="35">
        <f>+L31-M31</f>
        <v>0</v>
      </c>
      <c r="R31" s="64">
        <v>100</v>
      </c>
      <c r="S31" s="30">
        <v>45656</v>
      </c>
      <c r="T31" s="65"/>
      <c r="U31" s="66"/>
      <c r="V31" s="66"/>
      <c r="W31" s="40" t="s">
        <v>303</v>
      </c>
      <c r="X31" s="272" t="str">
        <f t="shared" si="8"/>
        <v/>
      </c>
    </row>
    <row r="32" spans="2:24" x14ac:dyDescent="0.4">
      <c r="B32" s="14"/>
      <c r="C32" s="30"/>
      <c r="D32" s="62"/>
      <c r="E32" s="63"/>
      <c r="F32" s="64"/>
      <c r="G32" s="34"/>
      <c r="H32" s="35"/>
      <c r="I32" s="34"/>
      <c r="J32" s="34"/>
      <c r="K32" s="110"/>
      <c r="L32" s="36"/>
      <c r="M32" s="64"/>
      <c r="N32" s="30"/>
      <c r="O32" s="205"/>
      <c r="P32" s="255"/>
      <c r="Q32" s="35"/>
      <c r="R32" s="64"/>
      <c r="S32" s="30"/>
      <c r="T32" s="65"/>
      <c r="U32" s="66"/>
      <c r="V32" s="66"/>
      <c r="W32" s="40"/>
      <c r="X32" s="272" t="str">
        <f t="shared" si="8"/>
        <v/>
      </c>
    </row>
    <row r="33" spans="1:24" x14ac:dyDescent="0.4">
      <c r="B33" s="14" t="s">
        <v>296</v>
      </c>
      <c r="C33" s="30"/>
      <c r="D33" s="62"/>
      <c r="E33" s="63"/>
      <c r="F33" s="64"/>
      <c r="G33" s="34">
        <f>SUM(E33:F33)</f>
        <v>0</v>
      </c>
      <c r="H33" s="35"/>
      <c r="I33" s="34"/>
      <c r="J33" s="34">
        <f t="shared" si="6"/>
        <v>0</v>
      </c>
      <c r="K33" s="110"/>
      <c r="L33" s="36">
        <f t="shared" si="7"/>
        <v>0</v>
      </c>
      <c r="M33" s="64"/>
      <c r="N33" s="30"/>
      <c r="O33" s="205"/>
      <c r="P33" s="255"/>
      <c r="Q33" s="35">
        <f>+L33-M33</f>
        <v>0</v>
      </c>
      <c r="R33" s="64"/>
      <c r="S33" s="30"/>
      <c r="T33" s="62"/>
      <c r="U33" s="66"/>
      <c r="V33" s="66"/>
      <c r="W33" s="40"/>
      <c r="X33" s="272" t="str">
        <f t="shared" si="8"/>
        <v/>
      </c>
    </row>
    <row r="34" spans="1:24" x14ac:dyDescent="0.4">
      <c r="B34" s="14" t="s">
        <v>297</v>
      </c>
      <c r="C34" s="30"/>
      <c r="D34" s="62"/>
      <c r="E34" s="63"/>
      <c r="F34" s="64"/>
      <c r="G34" s="34">
        <f>SUM(E34:F34)</f>
        <v>0</v>
      </c>
      <c r="H34" s="35"/>
      <c r="I34" s="34"/>
      <c r="J34" s="34">
        <f t="shared" si="6"/>
        <v>0</v>
      </c>
      <c r="K34" s="110"/>
      <c r="L34" s="36">
        <f t="shared" si="7"/>
        <v>0</v>
      </c>
      <c r="M34" s="64"/>
      <c r="N34" s="30"/>
      <c r="O34" s="205"/>
      <c r="P34" s="255"/>
      <c r="Q34" s="35">
        <f>+L34-M34</f>
        <v>0</v>
      </c>
      <c r="R34" s="64"/>
      <c r="S34" s="30"/>
      <c r="T34" s="62"/>
      <c r="U34" s="66"/>
      <c r="V34" s="66"/>
      <c r="W34" s="40"/>
      <c r="X34" s="272" t="str">
        <f t="shared" si="8"/>
        <v/>
      </c>
    </row>
    <row r="35" spans="1:24" x14ac:dyDescent="0.4">
      <c r="B35" s="14" t="s">
        <v>298</v>
      </c>
      <c r="C35" s="30"/>
      <c r="D35" s="41"/>
      <c r="E35" s="32"/>
      <c r="F35" s="33"/>
      <c r="G35" s="34">
        <f>SUM(E35:F35)</f>
        <v>0</v>
      </c>
      <c r="H35" s="35"/>
      <c r="I35" s="34"/>
      <c r="J35" s="34">
        <f t="shared" si="6"/>
        <v>0</v>
      </c>
      <c r="K35" s="108"/>
      <c r="L35" s="36">
        <f t="shared" si="7"/>
        <v>0</v>
      </c>
      <c r="M35" s="33"/>
      <c r="N35" s="30"/>
      <c r="O35" s="199"/>
      <c r="P35" s="255"/>
      <c r="Q35" s="35">
        <f>+L35-M35</f>
        <v>0</v>
      </c>
      <c r="R35" s="33"/>
      <c r="S35" s="30"/>
      <c r="T35" s="38"/>
      <c r="U35" s="39"/>
      <c r="V35" s="39"/>
      <c r="W35" s="40"/>
      <c r="X35" s="272" t="str">
        <f t="shared" si="8"/>
        <v/>
      </c>
    </row>
    <row r="36" spans="1:24" ht="13.5" thickBot="1" x14ac:dyDescent="0.45">
      <c r="B36" s="43" t="s">
        <v>69</v>
      </c>
      <c r="C36" s="44"/>
      <c r="D36" s="45"/>
      <c r="E36" s="46"/>
      <c r="F36" s="47"/>
      <c r="G36" s="48"/>
      <c r="H36" s="49"/>
      <c r="I36" s="48"/>
      <c r="J36" s="34">
        <f t="shared" si="6"/>
        <v>0</v>
      </c>
      <c r="K36" s="112"/>
      <c r="L36" s="36">
        <f t="shared" si="7"/>
        <v>0</v>
      </c>
      <c r="M36" s="47"/>
      <c r="N36" s="30"/>
      <c r="O36" s="201"/>
      <c r="P36" s="256"/>
      <c r="Q36" s="35">
        <f>+L36-M36</f>
        <v>0</v>
      </c>
      <c r="R36" s="47"/>
      <c r="S36" s="30"/>
      <c r="T36" s="50"/>
      <c r="U36" s="51"/>
      <c r="V36" s="51"/>
      <c r="W36" s="40"/>
      <c r="X36" s="272"/>
    </row>
    <row r="37" spans="1:24" ht="13.5" thickBot="1" x14ac:dyDescent="0.45">
      <c r="B37" s="53" t="s">
        <v>137</v>
      </c>
      <c r="C37" s="54"/>
      <c r="D37" s="55"/>
      <c r="E37" s="67">
        <f t="shared" ref="E37:M37" si="9">SUM(E29:E36)</f>
        <v>1000</v>
      </c>
      <c r="F37" s="57">
        <f t="shared" si="9"/>
        <v>0</v>
      </c>
      <c r="G37" s="57">
        <f t="shared" si="9"/>
        <v>1000</v>
      </c>
      <c r="H37" s="57">
        <f t="shared" si="9"/>
        <v>240</v>
      </c>
      <c r="I37" s="57">
        <f t="shared" si="9"/>
        <v>0</v>
      </c>
      <c r="J37" s="58">
        <f t="shared" si="9"/>
        <v>1240</v>
      </c>
      <c r="K37" s="113">
        <f t="shared" si="9"/>
        <v>240</v>
      </c>
      <c r="L37" s="59">
        <f t="shared" si="9"/>
        <v>1000</v>
      </c>
      <c r="M37" s="57">
        <f t="shared" si="9"/>
        <v>500</v>
      </c>
      <c r="N37" s="57"/>
      <c r="O37" s="202"/>
      <c r="P37" s="56">
        <f>SUM(P29:P36)</f>
        <v>0</v>
      </c>
      <c r="Q37" s="57">
        <f>SUM(Q29:Q36)</f>
        <v>500</v>
      </c>
      <c r="R37" s="57">
        <f>SUM(R29:R36)</f>
        <v>500</v>
      </c>
      <c r="S37" s="57"/>
      <c r="T37" s="68">
        <f>SUM(T29:T36)</f>
        <v>0</v>
      </c>
      <c r="U37" s="59">
        <f>SUM(U29:U36)</f>
        <v>0</v>
      </c>
      <c r="V37" s="59">
        <f>SUM(V29:V36)</f>
        <v>0</v>
      </c>
      <c r="W37" s="61"/>
      <c r="X37" s="61"/>
    </row>
    <row r="38" spans="1:24" ht="13.5" thickBot="1" x14ac:dyDescent="0.45">
      <c r="B38" s="69"/>
      <c r="C38" s="70"/>
      <c r="D38" s="71"/>
      <c r="E38" s="111"/>
      <c r="F38" s="73"/>
      <c r="G38" s="74"/>
      <c r="H38" s="74"/>
      <c r="I38" s="74"/>
      <c r="J38" s="74"/>
      <c r="K38" s="114"/>
      <c r="L38" s="115"/>
      <c r="M38" s="75"/>
      <c r="N38" s="30"/>
      <c r="O38" s="206"/>
      <c r="P38" s="72"/>
      <c r="Q38" s="75"/>
      <c r="R38" s="75"/>
      <c r="S38" s="30"/>
      <c r="T38" s="76"/>
      <c r="U38" s="77"/>
      <c r="V38" s="77"/>
      <c r="W38" s="78"/>
      <c r="X38" s="78"/>
    </row>
    <row r="39" spans="1:24" ht="13.5" thickBot="1" x14ac:dyDescent="0.45">
      <c r="B39" s="148" t="s">
        <v>54</v>
      </c>
      <c r="C39" s="149"/>
      <c r="D39" s="150"/>
      <c r="E39" s="151">
        <f t="shared" ref="E39:M39" si="10">+E37+E17+E27</f>
        <v>3400</v>
      </c>
      <c r="F39" s="152">
        <f t="shared" si="10"/>
        <v>250</v>
      </c>
      <c r="G39" s="153">
        <f t="shared" si="10"/>
        <v>3650</v>
      </c>
      <c r="H39" s="153">
        <f t="shared" si="10"/>
        <v>876</v>
      </c>
      <c r="I39" s="153">
        <f t="shared" si="10"/>
        <v>98</v>
      </c>
      <c r="J39" s="154">
        <f t="shared" si="10"/>
        <v>4624</v>
      </c>
      <c r="K39" s="155">
        <f t="shared" si="10"/>
        <v>2224</v>
      </c>
      <c r="L39" s="116">
        <f t="shared" si="10"/>
        <v>2400</v>
      </c>
      <c r="M39" s="153">
        <f t="shared" si="10"/>
        <v>600</v>
      </c>
      <c r="N39" s="153"/>
      <c r="O39" s="196"/>
      <c r="P39" s="151">
        <f>+P37+P17+P27</f>
        <v>98</v>
      </c>
      <c r="Q39" s="153">
        <f t="shared" ref="Q39:V39" si="11">+Q37+Q17+Q27</f>
        <v>1800</v>
      </c>
      <c r="R39" s="153">
        <f t="shared" si="11"/>
        <v>1450</v>
      </c>
      <c r="S39" s="153">
        <f t="shared" si="11"/>
        <v>0</v>
      </c>
      <c r="T39" s="156">
        <f t="shared" si="11"/>
        <v>350</v>
      </c>
      <c r="U39" s="157">
        <f t="shared" si="11"/>
        <v>200</v>
      </c>
      <c r="V39" s="157">
        <f t="shared" si="11"/>
        <v>400</v>
      </c>
      <c r="W39" s="158"/>
      <c r="X39" s="158"/>
    </row>
    <row r="40" spans="1:24" ht="13.5" thickBot="1" x14ac:dyDescent="0.45">
      <c r="B40" s="265"/>
      <c r="C40" s="266"/>
      <c r="D40" s="266"/>
      <c r="E40" s="266"/>
      <c r="F40" s="266"/>
      <c r="G40" s="267">
        <f>+G39-F39-E39</f>
        <v>0</v>
      </c>
      <c r="H40" s="266"/>
      <c r="I40" s="266"/>
      <c r="J40" s="268">
        <f>+J39-I39-H39-G39</f>
        <v>0</v>
      </c>
      <c r="K40" s="266"/>
      <c r="L40" s="267">
        <f>+J39-K39-L39</f>
        <v>0</v>
      </c>
      <c r="M40" s="266"/>
      <c r="N40" s="269"/>
      <c r="O40" s="269"/>
      <c r="P40" s="266"/>
      <c r="Q40" s="267">
        <f>+L39-M39-Q39</f>
        <v>0</v>
      </c>
      <c r="R40" s="267">
        <f>+R39+T39-Q39</f>
        <v>0</v>
      </c>
      <c r="S40" s="266"/>
      <c r="T40" s="266"/>
      <c r="U40" s="648" t="s">
        <v>302</v>
      </c>
      <c r="V40" s="649"/>
      <c r="W40" s="264">
        <f>SUMIF(W10:W36,"RESTANT",R10:R36)</f>
        <v>600</v>
      </c>
      <c r="X40" s="158"/>
    </row>
    <row r="42" spans="1:24" ht="12.75" customHeight="1" x14ac:dyDescent="0.4">
      <c r="A42" s="4">
        <f>+G27-'41_Achizitii'!G25</f>
        <v>1600</v>
      </c>
      <c r="B42" s="258" t="s">
        <v>249</v>
      </c>
      <c r="C42" s="596" t="s">
        <v>248</v>
      </c>
      <c r="D42" s="596"/>
      <c r="E42" s="596"/>
      <c r="F42" s="596"/>
      <c r="G42" s="596"/>
      <c r="H42" s="596"/>
      <c r="I42" s="596"/>
      <c r="J42" s="596"/>
      <c r="K42" s="596"/>
      <c r="L42" s="596"/>
      <c r="M42" s="3"/>
      <c r="N42" s="3"/>
      <c r="O42" s="3"/>
      <c r="P42" s="3"/>
      <c r="Q42" s="3"/>
      <c r="R42" s="3"/>
      <c r="S42" s="3"/>
      <c r="T42" s="3"/>
      <c r="U42" s="3"/>
      <c r="V42" s="3"/>
    </row>
    <row r="43" spans="1:24" ht="12.75" customHeight="1" x14ac:dyDescent="0.4">
      <c r="A43" s="4">
        <f>+G28+'41_CPP'!E26</f>
        <v>0</v>
      </c>
      <c r="B43" s="258" t="s">
        <v>249</v>
      </c>
      <c r="C43" s="596" t="s">
        <v>375</v>
      </c>
      <c r="D43" s="596"/>
      <c r="E43" s="596"/>
      <c r="F43" s="596"/>
      <c r="G43" s="596"/>
      <c r="H43" s="596"/>
      <c r="I43" s="596"/>
      <c r="J43" s="596"/>
      <c r="K43" s="596"/>
      <c r="L43" s="596"/>
      <c r="M43" s="3"/>
      <c r="N43" s="3"/>
      <c r="O43" s="3"/>
      <c r="P43" s="3"/>
      <c r="Q43" s="3"/>
      <c r="R43" s="3"/>
      <c r="S43" s="3"/>
      <c r="T43" s="3"/>
      <c r="U43" s="3"/>
      <c r="V43" s="3"/>
    </row>
    <row r="44" spans="1:24" ht="12.75" customHeight="1" x14ac:dyDescent="0.4">
      <c r="A44" s="4">
        <f>+L39-'41_BS'!E24-'41_BS'!E34</f>
        <v>2400</v>
      </c>
      <c r="B44" s="258" t="s">
        <v>255</v>
      </c>
      <c r="C44" s="596" t="s">
        <v>456</v>
      </c>
      <c r="D44" s="596"/>
      <c r="E44" s="596"/>
      <c r="F44" s="596"/>
      <c r="G44" s="596"/>
      <c r="H44" s="596"/>
      <c r="I44" s="596"/>
      <c r="J44" s="596"/>
      <c r="K44" s="596"/>
      <c r="L44" s="596"/>
      <c r="M44" s="3"/>
      <c r="N44" s="3"/>
      <c r="O44" s="3"/>
      <c r="P44" s="3"/>
      <c r="Q44" s="3"/>
      <c r="R44" s="3"/>
      <c r="S44" s="3"/>
      <c r="T44" s="3"/>
      <c r="U44" s="3"/>
      <c r="V44" s="3"/>
    </row>
    <row r="47" spans="1:24" x14ac:dyDescent="0.4">
      <c r="B47" s="80" t="s">
        <v>37</v>
      </c>
      <c r="C47" s="79"/>
    </row>
    <row r="48" spans="1:24" x14ac:dyDescent="0.4">
      <c r="B48" s="602" t="s">
        <v>56</v>
      </c>
      <c r="C48" s="602"/>
    </row>
  </sheetData>
  <mergeCells count="57">
    <mergeCell ref="U40:V40"/>
    <mergeCell ref="U6:U7"/>
    <mergeCell ref="U3:U5"/>
    <mergeCell ref="P4:P5"/>
    <mergeCell ref="P6:P7"/>
    <mergeCell ref="P3:T3"/>
    <mergeCell ref="V3:V5"/>
    <mergeCell ref="C42:L42"/>
    <mergeCell ref="C44:L44"/>
    <mergeCell ref="H4:H5"/>
    <mergeCell ref="J4:J5"/>
    <mergeCell ref="Q4:Q5"/>
    <mergeCell ref="Q6:Q7"/>
    <mergeCell ref="G4:G5"/>
    <mergeCell ref="B28:D28"/>
    <mergeCell ref="N6:N7"/>
    <mergeCell ref="M6:M7"/>
    <mergeCell ref="K4:K5"/>
    <mergeCell ref="O4:O5"/>
    <mergeCell ref="O6:O7"/>
    <mergeCell ref="H6:H7"/>
    <mergeCell ref="I6:I7"/>
    <mergeCell ref="L6:L7"/>
    <mergeCell ref="B3:D3"/>
    <mergeCell ref="C4:C5"/>
    <mergeCell ref="D4:D5"/>
    <mergeCell ref="E4:E5"/>
    <mergeCell ref="F4:F5"/>
    <mergeCell ref="E3:L3"/>
    <mergeCell ref="E6:E7"/>
    <mergeCell ref="M3:O3"/>
    <mergeCell ref="V6:V7"/>
    <mergeCell ref="R4:R5"/>
    <mergeCell ref="S4:S5"/>
    <mergeCell ref="T6:T7"/>
    <mergeCell ref="J6:J7"/>
    <mergeCell ref="T4:T5"/>
    <mergeCell ref="I4:I5"/>
    <mergeCell ref="L4:L5"/>
    <mergeCell ref="M4:M5"/>
    <mergeCell ref="N4:N5"/>
    <mergeCell ref="C43:L43"/>
    <mergeCell ref="X3:X5"/>
    <mergeCell ref="X6:X7"/>
    <mergeCell ref="B48:C48"/>
    <mergeCell ref="F6:F7"/>
    <mergeCell ref="G6:G7"/>
    <mergeCell ref="K6:K7"/>
    <mergeCell ref="R6:R7"/>
    <mergeCell ref="S6:S7"/>
    <mergeCell ref="B8:D8"/>
    <mergeCell ref="B18:D18"/>
    <mergeCell ref="W3:W5"/>
    <mergeCell ref="W6:W7"/>
    <mergeCell ref="B6:B7"/>
    <mergeCell ref="C6:C7"/>
    <mergeCell ref="D6:D7"/>
  </mergeCells>
  <conditionalFormatting sqref="X29:X30">
    <cfRule type="containsText" dxfId="29" priority="1" stopIfTrue="1" operator="containsText" text="[Data!]">
      <formula>NOT(ISERROR(SEARCH("[Data!]",X29)))</formula>
    </cfRule>
  </conditionalFormatting>
  <dataValidations count="1">
    <dataValidation type="list" allowBlank="1" showInputMessage="1" showErrorMessage="1" sqref="W10:W15 W19:W26 W29:W36" xr:uid="{00000000-0002-0000-0500-000000000000}">
      <formula1>"NESCADENT,RESTANT,LITIGIU,REESALONAT,CONTINGENT"</formula1>
    </dataValidation>
  </dataValidations>
  <pageMargins left="0.41" right="0.26" top="0.44" bottom="0.74803149606299202" header="0.31496062992126" footer="0.31496062992126"/>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42"/>
  <sheetViews>
    <sheetView zoomScale="75" zoomScaleNormal="75" workbookViewId="0">
      <pane xSplit="4" ySplit="8" topLeftCell="E22" activePane="bottomRight" state="frozen"/>
      <selection activeCell="T12" sqref="T12"/>
      <selection pane="topRight" activeCell="T12" sqref="T12"/>
      <selection pane="bottomLeft" activeCell="T12" sqref="T12"/>
      <selection pane="bottomRight" activeCell="A43" sqref="A43"/>
    </sheetView>
  </sheetViews>
  <sheetFormatPr defaultColWidth="9.0703125" defaultRowHeight="13.15" x14ac:dyDescent="0.4"/>
  <cols>
    <col min="1" max="1" width="12.42578125" style="2" customWidth="1"/>
    <col min="2" max="2" width="27.5703125" style="2" customWidth="1"/>
    <col min="3" max="3" width="12.42578125" style="2" customWidth="1"/>
    <col min="4" max="4" width="21.7109375" style="2" customWidth="1"/>
    <col min="5" max="5" width="17.28515625" style="2" customWidth="1"/>
    <col min="6" max="6" width="14.7109375" style="2" customWidth="1"/>
    <col min="7" max="7" width="18.0703125" style="2" customWidth="1"/>
    <col min="8" max="8" width="15.42578125" style="2" customWidth="1"/>
    <col min="9" max="10" width="16.7109375" style="2" customWidth="1"/>
    <col min="11" max="11" width="19.5703125" style="2" customWidth="1"/>
    <col min="12" max="12" width="18.0703125" style="2" customWidth="1"/>
    <col min="13" max="16384" width="9.0703125" style="2"/>
  </cols>
  <sheetData>
    <row r="1" spans="2:12" ht="15.75" x14ac:dyDescent="0.5">
      <c r="B1" s="99" t="s">
        <v>288</v>
      </c>
      <c r="G1" s="262">
        <v>45747</v>
      </c>
    </row>
    <row r="2" spans="2:12" ht="13.5" thickBot="1" x14ac:dyDescent="0.45"/>
    <row r="3" spans="2:12" ht="17.25" customHeight="1" x14ac:dyDescent="0.5">
      <c r="B3" s="632" t="s">
        <v>0</v>
      </c>
      <c r="C3" s="633"/>
      <c r="D3" s="634"/>
      <c r="E3" s="659" t="s">
        <v>290</v>
      </c>
      <c r="F3" s="660"/>
      <c r="G3" s="671" t="s">
        <v>446</v>
      </c>
      <c r="H3" s="675" t="s">
        <v>291</v>
      </c>
      <c r="I3" s="676"/>
      <c r="J3" s="661" t="s">
        <v>243</v>
      </c>
      <c r="K3" s="664" t="s">
        <v>457</v>
      </c>
      <c r="L3" s="677" t="s">
        <v>458</v>
      </c>
    </row>
    <row r="4" spans="2:12" ht="53.25" customHeight="1" x14ac:dyDescent="0.4">
      <c r="B4" s="29" t="s">
        <v>5</v>
      </c>
      <c r="C4" s="635" t="s">
        <v>40</v>
      </c>
      <c r="D4" s="627" t="s">
        <v>41</v>
      </c>
      <c r="E4" s="631" t="s">
        <v>459</v>
      </c>
      <c r="F4" s="643" t="s">
        <v>43</v>
      </c>
      <c r="G4" s="672"/>
      <c r="H4" s="667" t="s">
        <v>460</v>
      </c>
      <c r="I4" s="669" t="s">
        <v>247</v>
      </c>
      <c r="J4" s="662"/>
      <c r="K4" s="665"/>
      <c r="L4" s="678"/>
    </row>
    <row r="5" spans="2:12" x14ac:dyDescent="0.4">
      <c r="B5" s="29" t="s">
        <v>6</v>
      </c>
      <c r="C5" s="635"/>
      <c r="D5" s="627"/>
      <c r="E5" s="624"/>
      <c r="F5" s="644"/>
      <c r="G5" s="673"/>
      <c r="H5" s="668"/>
      <c r="I5" s="670"/>
      <c r="J5" s="663"/>
      <c r="K5" s="666"/>
      <c r="L5" s="679"/>
    </row>
    <row r="6" spans="2:12" x14ac:dyDescent="0.4">
      <c r="B6" s="613"/>
      <c r="C6" s="615"/>
      <c r="D6" s="617"/>
      <c r="E6" s="640" t="s">
        <v>57</v>
      </c>
      <c r="F6" s="570" t="s">
        <v>58</v>
      </c>
      <c r="G6" s="573" t="s">
        <v>45</v>
      </c>
      <c r="H6" s="686" t="s">
        <v>144</v>
      </c>
      <c r="I6" s="680" t="s">
        <v>33</v>
      </c>
      <c r="J6" s="682" t="s">
        <v>34</v>
      </c>
      <c r="K6" s="684" t="s">
        <v>304</v>
      </c>
      <c r="L6" s="680" t="s">
        <v>46</v>
      </c>
    </row>
    <row r="7" spans="2:12" ht="7.5" customHeight="1" thickBot="1" x14ac:dyDescent="0.45">
      <c r="B7" s="614"/>
      <c r="C7" s="616"/>
      <c r="D7" s="618"/>
      <c r="E7" s="641"/>
      <c r="F7" s="645"/>
      <c r="G7" s="625"/>
      <c r="H7" s="687"/>
      <c r="I7" s="681"/>
      <c r="J7" s="683"/>
      <c r="K7" s="685"/>
      <c r="L7" s="681"/>
    </row>
    <row r="8" spans="2:12" ht="15.75" customHeight="1" x14ac:dyDescent="0.4">
      <c r="B8" s="610" t="s">
        <v>299</v>
      </c>
      <c r="C8" s="611"/>
      <c r="D8" s="612"/>
      <c r="E8" s="253"/>
      <c r="F8" s="134"/>
      <c r="G8" s="146"/>
      <c r="H8" s="350"/>
      <c r="I8" s="351"/>
      <c r="J8" s="352"/>
      <c r="K8" s="353"/>
      <c r="L8" s="354"/>
    </row>
    <row r="9" spans="2:12" x14ac:dyDescent="0.4">
      <c r="B9" s="14" t="s">
        <v>48</v>
      </c>
      <c r="C9" s="30"/>
      <c r="D9" s="31"/>
      <c r="E9" s="33">
        <f>+'42_Transferuri'!R10</f>
        <v>100</v>
      </c>
      <c r="F9" s="211">
        <f>+'42_Transferuri'!S10</f>
        <v>45744</v>
      </c>
      <c r="G9" s="211" t="str">
        <f>+'42_Transferuri'!W10</f>
        <v>RESTANT</v>
      </c>
      <c r="H9" s="355">
        <v>50</v>
      </c>
      <c r="I9" s="328">
        <v>45767</v>
      </c>
      <c r="J9" s="356">
        <v>0</v>
      </c>
      <c r="K9" s="357">
        <f>+IF(H9&lt;&gt;"[suma platita!]",E9-H9-J9,E9)</f>
        <v>50</v>
      </c>
      <c r="L9" s="328" t="str">
        <f t="shared" ref="L9:L21" si="0">IF(G9="LITIGIU","LITIGIU",IF(F9&lt;$G$1+1,IF(K9&gt;0,"RESTANT",""),"N/A"))</f>
        <v>RESTANT</v>
      </c>
    </row>
    <row r="10" spans="2:12" x14ac:dyDescent="0.4">
      <c r="B10" s="14"/>
      <c r="C10" s="30"/>
      <c r="D10" s="41"/>
      <c r="E10" s="33">
        <f>+'42_Transferuri'!R11</f>
        <v>100</v>
      </c>
      <c r="F10" s="211">
        <f>+'42_Transferuri'!S11</f>
        <v>45775</v>
      </c>
      <c r="G10" s="211" t="str">
        <f>+'42_Transferuri'!W11</f>
        <v>NESCADENT</v>
      </c>
      <c r="H10" s="355">
        <f>IF(F10&lt;&gt;"",IF(F10&lt;($G$1+1),"[suma platita!]",0),0)</f>
        <v>0</v>
      </c>
      <c r="I10" s="328">
        <v>45767</v>
      </c>
      <c r="J10" s="356">
        <v>0</v>
      </c>
      <c r="K10" s="357">
        <f>+IF(H10&lt;&gt;"[suma platita!]",E10-H10-J10,E10)</f>
        <v>100</v>
      </c>
      <c r="L10" s="328" t="str">
        <f t="shared" si="0"/>
        <v>N/A</v>
      </c>
    </row>
    <row r="11" spans="2:12" x14ac:dyDescent="0.4">
      <c r="B11" s="14" t="s">
        <v>178</v>
      </c>
      <c r="C11" s="30"/>
      <c r="D11" s="41"/>
      <c r="E11" s="33">
        <f>+'42_Transferuri'!R19</f>
        <v>250</v>
      </c>
      <c r="F11" s="211">
        <f>+'42_Transferuri'!S19</f>
        <v>45688</v>
      </c>
      <c r="G11" s="211" t="str">
        <f>+'42_Transferuri'!W19</f>
        <v>RESTANT</v>
      </c>
      <c r="H11" s="355">
        <v>250</v>
      </c>
      <c r="I11" s="328">
        <v>45767</v>
      </c>
      <c r="J11" s="356">
        <v>0</v>
      </c>
      <c r="K11" s="357">
        <f>+IF(H11&lt;&gt;"[suma platita!]",E11-H11-J11,E11)</f>
        <v>0</v>
      </c>
      <c r="L11" s="328" t="str">
        <f t="shared" si="0"/>
        <v/>
      </c>
    </row>
    <row r="12" spans="2:12" x14ac:dyDescent="0.4">
      <c r="B12" s="14"/>
      <c r="C12" s="30"/>
      <c r="D12" s="41"/>
      <c r="E12" s="33">
        <f>+'42_Transferuri'!R20</f>
        <v>250</v>
      </c>
      <c r="F12" s="211">
        <f>+'42_Transferuri'!S20</f>
        <v>45716</v>
      </c>
      <c r="G12" s="211" t="str">
        <f>+'42_Transferuri'!W20</f>
        <v>LITIGIU</v>
      </c>
      <c r="H12" s="355" t="str">
        <f t="shared" ref="H12:H21" si="1">IF(F12&lt;&gt;"",IF(F12&lt;($G$1+1),"[suma platita!]",0),0)</f>
        <v>[suma platita!]</v>
      </c>
      <c r="I12" s="328" t="str">
        <f t="shared" ref="I12:I21" si="2">IF(H12&gt;0,"[data platii!]",IF(H12="[suma platita!]","[data platii!]",""))</f>
        <v>[data platii!]</v>
      </c>
      <c r="J12" s="356">
        <v>0</v>
      </c>
      <c r="K12" s="357">
        <f t="shared" ref="K12:K21" si="3">+IF(H12&lt;&gt;"[suma platita!]",E12-H12-J12,E12)</f>
        <v>250</v>
      </c>
      <c r="L12" s="328" t="str">
        <f t="shared" si="0"/>
        <v>LITIGIU</v>
      </c>
    </row>
    <row r="13" spans="2:12" x14ac:dyDescent="0.4">
      <c r="B13" s="14"/>
      <c r="C13" s="30"/>
      <c r="D13" s="41"/>
      <c r="E13" s="33">
        <f>+'42_Transferuri'!R21</f>
        <v>250</v>
      </c>
      <c r="F13" s="211">
        <f>+'42_Transferuri'!S21</f>
        <v>45747</v>
      </c>
      <c r="G13" s="211" t="str">
        <f>+'42_Transferuri'!W21</f>
        <v>RESTANT</v>
      </c>
      <c r="H13" s="355" t="str">
        <f t="shared" si="1"/>
        <v>[suma platita!]</v>
      </c>
      <c r="I13" s="328" t="str">
        <f t="shared" si="2"/>
        <v>[data platii!]</v>
      </c>
      <c r="J13" s="356">
        <v>0</v>
      </c>
      <c r="K13" s="357">
        <f t="shared" si="3"/>
        <v>250</v>
      </c>
      <c r="L13" s="328" t="str">
        <f t="shared" si="0"/>
        <v>RESTANT</v>
      </c>
    </row>
    <row r="14" spans="2:12" x14ac:dyDescent="0.4">
      <c r="B14" s="14"/>
      <c r="C14" s="30"/>
      <c r="D14" s="41"/>
      <c r="E14" s="33"/>
      <c r="F14" s="211"/>
      <c r="G14" s="211" t="str">
        <f t="shared" ref="G14:G21" si="4">IF(A14&lt;$G$1,IF(F14&gt;0,"RESTANT",""),"N/A")</f>
        <v/>
      </c>
      <c r="H14" s="355">
        <f t="shared" si="1"/>
        <v>0</v>
      </c>
      <c r="I14" s="328" t="str">
        <f t="shared" si="2"/>
        <v/>
      </c>
      <c r="J14" s="356">
        <v>0</v>
      </c>
      <c r="K14" s="357">
        <f t="shared" si="3"/>
        <v>0</v>
      </c>
      <c r="L14" s="328" t="str">
        <f t="shared" si="0"/>
        <v/>
      </c>
    </row>
    <row r="15" spans="2:12" x14ac:dyDescent="0.4">
      <c r="B15" s="14"/>
      <c r="C15" s="30"/>
      <c r="D15" s="41"/>
      <c r="E15" s="33"/>
      <c r="F15" s="211"/>
      <c r="G15" s="211" t="str">
        <f t="shared" si="4"/>
        <v/>
      </c>
      <c r="H15" s="355">
        <f t="shared" si="1"/>
        <v>0</v>
      </c>
      <c r="I15" s="328" t="str">
        <f t="shared" si="2"/>
        <v/>
      </c>
      <c r="J15" s="356">
        <v>0</v>
      </c>
      <c r="K15" s="357">
        <f t="shared" si="3"/>
        <v>0</v>
      </c>
      <c r="L15" s="328" t="str">
        <f t="shared" si="0"/>
        <v/>
      </c>
    </row>
    <row r="16" spans="2:12" x14ac:dyDescent="0.4">
      <c r="B16" s="14"/>
      <c r="C16" s="30"/>
      <c r="D16" s="41"/>
      <c r="E16" s="33"/>
      <c r="F16" s="211"/>
      <c r="G16" s="211" t="str">
        <f t="shared" si="4"/>
        <v/>
      </c>
      <c r="H16" s="355">
        <f t="shared" si="1"/>
        <v>0</v>
      </c>
      <c r="I16" s="328" t="str">
        <f t="shared" si="2"/>
        <v/>
      </c>
      <c r="J16" s="356">
        <v>0</v>
      </c>
      <c r="K16" s="357">
        <f t="shared" si="3"/>
        <v>0</v>
      </c>
      <c r="L16" s="328" t="str">
        <f t="shared" si="0"/>
        <v/>
      </c>
    </row>
    <row r="17" spans="2:12" x14ac:dyDescent="0.4">
      <c r="B17" s="14"/>
      <c r="C17" s="30"/>
      <c r="D17" s="41"/>
      <c r="E17" s="33"/>
      <c r="F17" s="211"/>
      <c r="G17" s="211" t="str">
        <f t="shared" si="4"/>
        <v/>
      </c>
      <c r="H17" s="355">
        <f t="shared" si="1"/>
        <v>0</v>
      </c>
      <c r="I17" s="328" t="str">
        <f t="shared" si="2"/>
        <v/>
      </c>
      <c r="J17" s="356">
        <v>0</v>
      </c>
      <c r="K17" s="357">
        <f t="shared" si="3"/>
        <v>0</v>
      </c>
      <c r="L17" s="328" t="str">
        <f t="shared" si="0"/>
        <v/>
      </c>
    </row>
    <row r="18" spans="2:12" x14ac:dyDescent="0.4">
      <c r="B18" s="14"/>
      <c r="C18" s="30"/>
      <c r="D18" s="41"/>
      <c r="E18" s="33"/>
      <c r="F18" s="211"/>
      <c r="G18" s="211" t="str">
        <f t="shared" si="4"/>
        <v/>
      </c>
      <c r="H18" s="355">
        <f t="shared" si="1"/>
        <v>0</v>
      </c>
      <c r="I18" s="328" t="str">
        <f t="shared" si="2"/>
        <v/>
      </c>
      <c r="J18" s="356">
        <v>0</v>
      </c>
      <c r="K18" s="357">
        <f t="shared" si="3"/>
        <v>0</v>
      </c>
      <c r="L18" s="328" t="str">
        <f t="shared" si="0"/>
        <v/>
      </c>
    </row>
    <row r="19" spans="2:12" x14ac:dyDescent="0.4">
      <c r="B19" s="14"/>
      <c r="C19" s="30"/>
      <c r="D19" s="41"/>
      <c r="E19" s="33"/>
      <c r="F19" s="211"/>
      <c r="G19" s="211" t="str">
        <f t="shared" si="4"/>
        <v/>
      </c>
      <c r="H19" s="355">
        <f t="shared" si="1"/>
        <v>0</v>
      </c>
      <c r="I19" s="328" t="str">
        <f t="shared" si="2"/>
        <v/>
      </c>
      <c r="J19" s="356">
        <v>0</v>
      </c>
      <c r="K19" s="357">
        <f t="shared" si="3"/>
        <v>0</v>
      </c>
      <c r="L19" s="328" t="str">
        <f t="shared" si="0"/>
        <v/>
      </c>
    </row>
    <row r="20" spans="2:12" x14ac:dyDescent="0.4">
      <c r="B20" s="14"/>
      <c r="C20" s="30"/>
      <c r="D20" s="41"/>
      <c r="E20" s="33"/>
      <c r="F20" s="211"/>
      <c r="G20" s="211" t="str">
        <f t="shared" si="4"/>
        <v/>
      </c>
      <c r="H20" s="355">
        <f t="shared" si="1"/>
        <v>0</v>
      </c>
      <c r="I20" s="328" t="str">
        <f t="shared" si="2"/>
        <v/>
      </c>
      <c r="J20" s="356">
        <v>0</v>
      </c>
      <c r="K20" s="357">
        <f t="shared" si="3"/>
        <v>0</v>
      </c>
      <c r="L20" s="328" t="str">
        <f t="shared" si="0"/>
        <v/>
      </c>
    </row>
    <row r="21" spans="2:12" x14ac:dyDescent="0.4">
      <c r="B21" s="14"/>
      <c r="C21" s="30"/>
      <c r="D21" s="41"/>
      <c r="E21" s="33"/>
      <c r="F21" s="211"/>
      <c r="G21" s="211" t="str">
        <f t="shared" si="4"/>
        <v/>
      </c>
      <c r="H21" s="355">
        <f t="shared" si="1"/>
        <v>0</v>
      </c>
      <c r="I21" s="328" t="str">
        <f t="shared" si="2"/>
        <v/>
      </c>
      <c r="J21" s="356">
        <v>0</v>
      </c>
      <c r="K21" s="357">
        <f t="shared" si="3"/>
        <v>0</v>
      </c>
      <c r="L21" s="328" t="str">
        <f t="shared" si="0"/>
        <v/>
      </c>
    </row>
    <row r="22" spans="2:12" ht="13.5" thickBot="1" x14ac:dyDescent="0.45">
      <c r="B22" s="43" t="s">
        <v>69</v>
      </c>
      <c r="C22" s="44"/>
      <c r="D22" s="45"/>
      <c r="E22" s="35"/>
      <c r="F22" s="211"/>
      <c r="G22" s="85"/>
      <c r="H22" s="358"/>
      <c r="I22" s="328"/>
      <c r="J22" s="356"/>
      <c r="K22" s="357"/>
      <c r="L22" s="328"/>
    </row>
    <row r="23" spans="2:12" ht="13.5" thickBot="1" x14ac:dyDescent="0.45">
      <c r="B23" s="53" t="s">
        <v>28</v>
      </c>
      <c r="C23" s="54"/>
      <c r="D23" s="55"/>
      <c r="E23" s="57">
        <f>SUM(E9:E22)</f>
        <v>950</v>
      </c>
      <c r="F23" s="58"/>
      <c r="G23" s="113"/>
      <c r="H23" s="359">
        <f>SUM(H9:H22)</f>
        <v>300</v>
      </c>
      <c r="I23" s="360"/>
      <c r="J23" s="361"/>
      <c r="K23" s="362">
        <f>SUM(K9:K22)</f>
        <v>650</v>
      </c>
      <c r="L23" s="360"/>
    </row>
    <row r="24" spans="2:12" x14ac:dyDescent="0.4">
      <c r="B24" s="610" t="s">
        <v>53</v>
      </c>
      <c r="C24" s="611"/>
      <c r="D24" s="612"/>
      <c r="E24" s="144"/>
      <c r="F24" s="260"/>
      <c r="G24" s="261"/>
      <c r="H24" s="363"/>
      <c r="I24" s="364"/>
      <c r="J24" s="365"/>
      <c r="K24" s="366"/>
      <c r="L24" s="364"/>
    </row>
    <row r="25" spans="2:12" x14ac:dyDescent="0.4">
      <c r="B25" s="14" t="s">
        <v>295</v>
      </c>
      <c r="C25" s="30"/>
      <c r="D25" s="62"/>
      <c r="E25" s="33">
        <f>+'42_Transferuri'!R29</f>
        <v>200</v>
      </c>
      <c r="F25" s="211">
        <f>+'42_Transferuri'!X29</f>
        <v>45772</v>
      </c>
      <c r="G25" s="85" t="str">
        <f>+'42_Transferuri'!W29</f>
        <v>REESALONAT</v>
      </c>
      <c r="H25" s="367">
        <v>0</v>
      </c>
      <c r="I25" s="328">
        <v>45682</v>
      </c>
      <c r="J25" s="356">
        <v>0</v>
      </c>
      <c r="K25" s="357">
        <f t="shared" ref="K25:K31" si="5">+IF(H25&lt;&gt;"[suma platita!]",E25-H25-J25,E25)</f>
        <v>200</v>
      </c>
      <c r="L25" s="328" t="str">
        <f t="shared" ref="L25:L31" si="6">IF(G25="LITIGIU","LITIGIU",IF(F25&lt;$G$1+1,IF(K25&gt;0,"RESTANT",""),"N/A"))</f>
        <v>N/A</v>
      </c>
    </row>
    <row r="26" spans="2:12" x14ac:dyDescent="0.4">
      <c r="B26" s="14"/>
      <c r="C26" s="30"/>
      <c r="D26" s="62"/>
      <c r="E26" s="33">
        <f>+'42_Transferuri'!R30</f>
        <v>200</v>
      </c>
      <c r="F26" s="211">
        <f>+'42_Transferuri'!S30</f>
        <v>45626</v>
      </c>
      <c r="G26" s="85" t="str">
        <f>+'42_Transferuri'!W30</f>
        <v>REESALONAT</v>
      </c>
      <c r="H26" s="355">
        <v>200</v>
      </c>
      <c r="I26" s="328" t="str">
        <f t="shared" ref="I26:I32" si="7">IF(H26&gt;0,"[data platii!]",IF(H26="[suma platita!]","[data platii!]",""))</f>
        <v>[data platii!]</v>
      </c>
      <c r="J26" s="356">
        <v>0</v>
      </c>
      <c r="K26" s="357">
        <f t="shared" si="5"/>
        <v>0</v>
      </c>
      <c r="L26" s="328" t="str">
        <f t="shared" si="6"/>
        <v/>
      </c>
    </row>
    <row r="27" spans="2:12" x14ac:dyDescent="0.4">
      <c r="B27" s="14"/>
      <c r="C27" s="30"/>
      <c r="D27" s="62"/>
      <c r="E27" s="33">
        <f>+'42_Transferuri'!R31</f>
        <v>100</v>
      </c>
      <c r="F27" s="211">
        <f>+'42_Transferuri'!S31</f>
        <v>45656</v>
      </c>
      <c r="G27" s="85" t="str">
        <f>+'42_Transferuri'!W31</f>
        <v>LITIGIU</v>
      </c>
      <c r="H27" s="355" t="str">
        <f>IF(F27&lt;&gt;"",IF(F27&lt;($G$1+1),"[suma platita!]",0),0)</f>
        <v>[suma platita!]</v>
      </c>
      <c r="I27" s="328" t="str">
        <f t="shared" si="7"/>
        <v>[data platii!]</v>
      </c>
      <c r="J27" s="356">
        <v>0</v>
      </c>
      <c r="K27" s="357">
        <f t="shared" si="5"/>
        <v>100</v>
      </c>
      <c r="L27" s="328" t="str">
        <f t="shared" si="6"/>
        <v>LITIGIU</v>
      </c>
    </row>
    <row r="28" spans="2:12" x14ac:dyDescent="0.4">
      <c r="B28" s="14"/>
      <c r="C28" s="30"/>
      <c r="D28" s="62"/>
      <c r="E28" s="35"/>
      <c r="F28" s="211"/>
      <c r="G28" s="85" t="str">
        <f>IF(A28&lt;$G$1,IF(F28&gt;0,"RESTANT",""),"N/A")</f>
        <v/>
      </c>
      <c r="H28" s="355">
        <f>IF(F28&lt;&gt;"",IF(F28&lt;($G$1+1),"[suma platita!]",0),0)</f>
        <v>0</v>
      </c>
      <c r="I28" s="328" t="str">
        <f t="shared" si="7"/>
        <v/>
      </c>
      <c r="J28" s="356">
        <v>0</v>
      </c>
      <c r="K28" s="357">
        <f t="shared" si="5"/>
        <v>0</v>
      </c>
      <c r="L28" s="328" t="str">
        <f t="shared" si="6"/>
        <v/>
      </c>
    </row>
    <row r="29" spans="2:12" x14ac:dyDescent="0.4">
      <c r="B29" s="14"/>
      <c r="C29" s="30"/>
      <c r="D29" s="62"/>
      <c r="E29" s="35"/>
      <c r="F29" s="211"/>
      <c r="G29" s="85" t="str">
        <f>IF(A29&lt;$G$1,IF(F29&gt;0,"RESTANT",""),"N/A")</f>
        <v/>
      </c>
      <c r="H29" s="355">
        <f>IF(F29&lt;&gt;"",IF(F29&lt;($G$1+1),"[suma platita!]",0),0)</f>
        <v>0</v>
      </c>
      <c r="I29" s="328" t="str">
        <f t="shared" si="7"/>
        <v/>
      </c>
      <c r="J29" s="356">
        <v>0</v>
      </c>
      <c r="K29" s="357">
        <f t="shared" si="5"/>
        <v>0</v>
      </c>
      <c r="L29" s="328" t="str">
        <f t="shared" si="6"/>
        <v/>
      </c>
    </row>
    <row r="30" spans="2:12" x14ac:dyDescent="0.4">
      <c r="B30" s="14"/>
      <c r="C30" s="30"/>
      <c r="D30" s="62"/>
      <c r="E30" s="35"/>
      <c r="F30" s="211"/>
      <c r="G30" s="85" t="str">
        <f>IF(A30&lt;$G$1,IF(F30&gt;0,"RESTANT",""),"N/A")</f>
        <v/>
      </c>
      <c r="H30" s="355">
        <f>IF(F30&lt;&gt;"",IF(F30&lt;($G$1+1),"[suma platita!]",0),0)</f>
        <v>0</v>
      </c>
      <c r="I30" s="328" t="str">
        <f t="shared" si="7"/>
        <v/>
      </c>
      <c r="J30" s="356">
        <v>0</v>
      </c>
      <c r="K30" s="357">
        <f t="shared" si="5"/>
        <v>0</v>
      </c>
      <c r="L30" s="328" t="str">
        <f t="shared" si="6"/>
        <v/>
      </c>
    </row>
    <row r="31" spans="2:12" x14ac:dyDescent="0.4">
      <c r="B31" s="14"/>
      <c r="C31" s="30"/>
      <c r="D31" s="41"/>
      <c r="E31" s="35"/>
      <c r="F31" s="211"/>
      <c r="G31" s="85" t="str">
        <f>IF(A31&lt;$G$1,IF(F31&gt;0,"RESTANT",""),"N/A")</f>
        <v/>
      </c>
      <c r="H31" s="355">
        <f>IF(F31&lt;&gt;"",IF(F31&lt;($G$1+1),"[suma platita!]",0),0)</f>
        <v>0</v>
      </c>
      <c r="I31" s="328" t="str">
        <f t="shared" si="7"/>
        <v/>
      </c>
      <c r="J31" s="356">
        <v>0</v>
      </c>
      <c r="K31" s="357">
        <f t="shared" si="5"/>
        <v>0</v>
      </c>
      <c r="L31" s="328" t="str">
        <f t="shared" si="6"/>
        <v/>
      </c>
    </row>
    <row r="32" spans="2:12" ht="13.5" thickBot="1" x14ac:dyDescent="0.45">
      <c r="B32" s="43" t="s">
        <v>69</v>
      </c>
      <c r="C32" s="44"/>
      <c r="D32" s="45"/>
      <c r="E32" s="35"/>
      <c r="F32" s="211"/>
      <c r="G32" s="85"/>
      <c r="H32" s="358"/>
      <c r="I32" s="328" t="str">
        <f t="shared" si="7"/>
        <v/>
      </c>
      <c r="J32" s="356"/>
      <c r="K32" s="357"/>
      <c r="L32" s="328"/>
    </row>
    <row r="33" spans="1:12" ht="13.5" thickBot="1" x14ac:dyDescent="0.45">
      <c r="B33" s="53" t="s">
        <v>29</v>
      </c>
      <c r="C33" s="54"/>
      <c r="D33" s="55"/>
      <c r="E33" s="57">
        <f>SUM(E25:E32)</f>
        <v>500</v>
      </c>
      <c r="F33" s="58"/>
      <c r="G33" s="113"/>
      <c r="H33" s="359">
        <f>SUM(H25:H32)</f>
        <v>200</v>
      </c>
      <c r="I33" s="360"/>
      <c r="J33" s="361"/>
      <c r="K33" s="368">
        <f>SUM(K25:K32)</f>
        <v>300</v>
      </c>
      <c r="L33" s="360"/>
    </row>
    <row r="34" spans="1:12" ht="13.5" thickBot="1" x14ac:dyDescent="0.45">
      <c r="B34" s="69"/>
      <c r="C34" s="70"/>
      <c r="D34" s="71"/>
      <c r="E34" s="75"/>
      <c r="F34" s="211"/>
      <c r="G34" s="85"/>
      <c r="H34" s="369"/>
      <c r="I34" s="328"/>
      <c r="J34" s="356"/>
      <c r="K34" s="357"/>
      <c r="L34" s="328"/>
    </row>
    <row r="35" spans="1:12" ht="15.75" customHeight="1" thickBot="1" x14ac:dyDescent="0.45">
      <c r="B35" s="148" t="s">
        <v>54</v>
      </c>
      <c r="C35" s="149"/>
      <c r="D35" s="150"/>
      <c r="E35" s="153">
        <f>+E33+E23</f>
        <v>1450</v>
      </c>
      <c r="F35" s="154">
        <f>+F33+F23</f>
        <v>0</v>
      </c>
      <c r="G35" s="162"/>
      <c r="H35" s="370">
        <f>+H33+H23</f>
        <v>500</v>
      </c>
      <c r="I35" s="371"/>
      <c r="J35" s="372">
        <f>+J33+J23</f>
        <v>0</v>
      </c>
      <c r="K35" s="373">
        <f>+K33+K23</f>
        <v>950</v>
      </c>
      <c r="L35" s="374">
        <f>+L33+L23</f>
        <v>0</v>
      </c>
    </row>
    <row r="36" spans="1:12" ht="13.5" customHeight="1" thickBot="1" x14ac:dyDescent="0.45">
      <c r="B36" s="265"/>
      <c r="C36" s="266"/>
      <c r="D36" s="266"/>
      <c r="E36" s="648" t="s">
        <v>306</v>
      </c>
      <c r="F36" s="674"/>
      <c r="G36" s="270">
        <f>SUMIF(G9:G32,"RESTANT",E9:E32)</f>
        <v>600</v>
      </c>
      <c r="H36" s="266"/>
      <c r="I36" s="266"/>
      <c r="J36" s="648" t="s">
        <v>307</v>
      </c>
      <c r="K36" s="674"/>
      <c r="L36" s="270">
        <f>SUMIF(L9:L32,"RESTANT",K9:K32)</f>
        <v>300</v>
      </c>
    </row>
    <row r="37" spans="1:12" x14ac:dyDescent="0.4">
      <c r="A37" s="4">
        <f>+E35-'42_Transferuri'!R39</f>
        <v>0</v>
      </c>
    </row>
    <row r="38" spans="1:12" ht="12.75" customHeight="1" x14ac:dyDescent="0.4">
      <c r="B38" s="259" t="s">
        <v>300</v>
      </c>
      <c r="C38" s="3" t="s">
        <v>301</v>
      </c>
      <c r="D38" s="3"/>
      <c r="E38" s="3"/>
      <c r="F38" s="3"/>
    </row>
    <row r="39" spans="1:12" x14ac:dyDescent="0.4">
      <c r="A39" s="4">
        <f>+G36-'42_Transferuri'!W40</f>
        <v>0</v>
      </c>
      <c r="B39" s="259" t="s">
        <v>249</v>
      </c>
      <c r="C39" s="3" t="s">
        <v>305</v>
      </c>
      <c r="D39" s="3"/>
      <c r="E39" s="3"/>
      <c r="F39" s="3"/>
    </row>
    <row r="41" spans="1:12" x14ac:dyDescent="0.4">
      <c r="B41" s="80" t="s">
        <v>37</v>
      </c>
      <c r="C41" s="79"/>
    </row>
    <row r="42" spans="1:12" x14ac:dyDescent="0.4">
      <c r="B42" s="602" t="s">
        <v>56</v>
      </c>
      <c r="C42" s="602"/>
    </row>
  </sheetData>
  <mergeCells count="29">
    <mergeCell ref="L3:L5"/>
    <mergeCell ref="L6:L7"/>
    <mergeCell ref="J6:J7"/>
    <mergeCell ref="K6:K7"/>
    <mergeCell ref="H6:H7"/>
    <mergeCell ref="I6:I7"/>
    <mergeCell ref="B42:C42"/>
    <mergeCell ref="I4:I5"/>
    <mergeCell ref="G3:G5"/>
    <mergeCell ref="G6:G7"/>
    <mergeCell ref="J36:K36"/>
    <mergeCell ref="E36:F36"/>
    <mergeCell ref="F6:F7"/>
    <mergeCell ref="B8:D8"/>
    <mergeCell ref="E6:E7"/>
    <mergeCell ref="H3:I3"/>
    <mergeCell ref="B6:B7"/>
    <mergeCell ref="C6:C7"/>
    <mergeCell ref="D6:D7"/>
    <mergeCell ref="C4:C5"/>
    <mergeCell ref="D4:D5"/>
    <mergeCell ref="B24:D24"/>
    <mergeCell ref="B3:D3"/>
    <mergeCell ref="E3:F3"/>
    <mergeCell ref="J3:J5"/>
    <mergeCell ref="K3:K5"/>
    <mergeCell ref="E4:E5"/>
    <mergeCell ref="F4:F5"/>
    <mergeCell ref="H4:H5"/>
  </mergeCells>
  <conditionalFormatting sqref="H9:H21">
    <cfRule type="containsText" dxfId="28" priority="11" stopIfTrue="1" operator="containsText" text="[suma platita!]">
      <formula>NOT(ISERROR(SEARCH("[suma platita!]",H9)))</formula>
    </cfRule>
    <cfRule type="containsText" dxfId="27" priority="12" stopIfTrue="1" operator="containsText" text="&quot;[suma platita!]&quot;">
      <formula>NOT(ISERROR(SEARCH("""[suma platita!]""",H9)))</formula>
    </cfRule>
  </conditionalFormatting>
  <conditionalFormatting sqref="H10:H21">
    <cfRule type="containsText" dxfId="26" priority="21" stopIfTrue="1" operator="containsText" text="[suma platita!]">
      <formula>NOT(ISERROR(SEARCH("[suma platita!]",H10)))</formula>
    </cfRule>
    <cfRule type="containsText" dxfId="25" priority="22" stopIfTrue="1" operator="containsText" text="&quot;[suma platita!]&quot;">
      <formula>NOT(ISERROR(SEARCH("""[suma platita!]""",H10)))</formula>
    </cfRule>
  </conditionalFormatting>
  <conditionalFormatting sqref="H11:H21">
    <cfRule type="containsText" dxfId="24" priority="25" stopIfTrue="1" operator="containsText" text="[suma platita!]">
      <formula>NOT(ISERROR(SEARCH("[suma platita!]",H11)))</formula>
    </cfRule>
    <cfRule type="containsText" dxfId="23" priority="26" stopIfTrue="1" operator="containsText" text="&quot;[suma platita!]&quot;">
      <formula>NOT(ISERROR(SEARCH("""[suma platita!]""",H11)))</formula>
    </cfRule>
  </conditionalFormatting>
  <conditionalFormatting sqref="H12:H15">
    <cfRule type="containsText" dxfId="22" priority="27" stopIfTrue="1" operator="containsText" text="[suma platita!]">
      <formula>NOT(ISERROR(SEARCH("[suma platita!]",H12)))</formula>
    </cfRule>
    <cfRule type="containsText" dxfId="21" priority="28" stopIfTrue="1" operator="containsText" text="&quot;[suma platita!]&quot;">
      <formula>NOT(ISERROR(SEARCH("""[suma platita!]""",H12)))</formula>
    </cfRule>
  </conditionalFormatting>
  <conditionalFormatting sqref="H26:H31">
    <cfRule type="containsText" dxfId="20" priority="5" stopIfTrue="1" operator="containsText" text="[suma platita!]">
      <formula>NOT(ISERROR(SEARCH("[suma platita!]",H26)))</formula>
    </cfRule>
    <cfRule type="containsText" dxfId="19" priority="6" stopIfTrue="1" operator="containsText" text="&quot;[suma platita!]&quot;">
      <formula>NOT(ISERROR(SEARCH("""[suma platita!]""",H26)))</formula>
    </cfRule>
    <cfRule type="containsText" dxfId="18" priority="7" stopIfTrue="1" operator="containsText" text="[suma platita!]">
      <formula>NOT(ISERROR(SEARCH("[suma platita!]",H26)))</formula>
    </cfRule>
    <cfRule type="containsText" dxfId="17" priority="8" stopIfTrue="1" operator="containsText" text="&quot;[suma platita!]&quot;">
      <formula>NOT(ISERROR(SEARCH("""[suma platita!]""",H26)))</formula>
    </cfRule>
    <cfRule type="containsText" dxfId="16" priority="9" stopIfTrue="1" operator="containsText" text="[suma platita!]">
      <formula>NOT(ISERROR(SEARCH("[suma platita!]",H26)))</formula>
    </cfRule>
    <cfRule type="containsText" dxfId="15" priority="10" stopIfTrue="1" operator="containsText" text="&quot;[suma platita!]&quot;">
      <formula>NOT(ISERROR(SEARCH("""[suma platita!]""",H26)))</formula>
    </cfRule>
  </conditionalFormatting>
  <conditionalFormatting sqref="I12:I21">
    <cfRule type="containsText" dxfId="14" priority="1" stopIfTrue="1" operator="containsText" text="[data platii!]">
      <formula>NOT(ISERROR(SEARCH("[data platii!]",I12)))</formula>
    </cfRule>
  </conditionalFormatting>
  <conditionalFormatting sqref="I26:I32">
    <cfRule type="containsText" dxfId="13" priority="2" stopIfTrue="1" operator="containsText" text="[data platii!]">
      <formula>NOT(ISERROR(SEARCH("[data platii!]",I26)))</formula>
    </cfRule>
  </conditionalFormatting>
  <pageMargins left="0.7" right="0.7" top="0.75" bottom="0.75" header="0.3" footer="0.3"/>
  <pageSetup paperSize="9" scale="6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39"/>
  <sheetViews>
    <sheetView zoomScale="87" zoomScaleNormal="87" workbookViewId="0">
      <pane xSplit="2" ySplit="7" topLeftCell="C8" activePane="bottomRight" state="frozen"/>
      <selection activeCell="T12" sqref="T12"/>
      <selection pane="topRight" activeCell="T12" sqref="T12"/>
      <selection pane="bottomLeft" activeCell="T12" sqref="T12"/>
      <selection pane="bottomRight" activeCell="L1" sqref="L1"/>
    </sheetView>
  </sheetViews>
  <sheetFormatPr defaultColWidth="9.0703125" defaultRowHeight="13.15" x14ac:dyDescent="0.4"/>
  <cols>
    <col min="1" max="1" width="11" style="2" customWidth="1"/>
    <col min="2" max="2" width="13.7109375" style="2" customWidth="1"/>
    <col min="3" max="3" width="12.28515625" style="2" customWidth="1"/>
    <col min="4" max="4" width="10.5703125" style="2" customWidth="1"/>
    <col min="5" max="5" width="12.0703125" style="2" customWidth="1"/>
    <col min="6" max="6" width="14" style="2" customWidth="1"/>
    <col min="7" max="7" width="18" style="2" customWidth="1"/>
    <col min="8" max="8" width="9.42578125" style="2" customWidth="1"/>
    <col min="9" max="9" width="14.42578125" style="2" customWidth="1"/>
    <col min="10" max="10" width="12.0703125" style="2" customWidth="1"/>
    <col min="11" max="11" width="12" style="2" bestFit="1" customWidth="1"/>
    <col min="12" max="12" width="12" style="2" customWidth="1"/>
    <col min="13" max="13" width="15" style="2" customWidth="1"/>
    <col min="14" max="14" width="14.92578125" style="2" customWidth="1"/>
    <col min="15" max="15" width="13.42578125" style="2" customWidth="1"/>
    <col min="16" max="16" width="17.7109375" style="2" customWidth="1"/>
    <col min="17" max="17" width="13.5703125" style="2" bestFit="1" customWidth="1"/>
    <col min="18" max="16384" width="9.0703125" style="2"/>
  </cols>
  <sheetData>
    <row r="1" spans="2:17" ht="15.75" x14ac:dyDescent="0.5">
      <c r="B1" s="99" t="s">
        <v>200</v>
      </c>
    </row>
    <row r="2" spans="2:17" ht="13.5" thickBot="1" x14ac:dyDescent="0.45"/>
    <row r="3" spans="2:17" ht="32.25" customHeight="1" x14ac:dyDescent="0.4">
      <c r="B3" s="699" t="s">
        <v>146</v>
      </c>
      <c r="C3" s="692" t="s">
        <v>147</v>
      </c>
      <c r="D3" s="692" t="s">
        <v>148</v>
      </c>
      <c r="E3" s="692" t="s">
        <v>150</v>
      </c>
      <c r="F3" s="692" t="s">
        <v>465</v>
      </c>
      <c r="G3" s="692" t="s">
        <v>191</v>
      </c>
      <c r="H3" s="694" t="s">
        <v>149</v>
      </c>
      <c r="I3" s="696" t="s">
        <v>461</v>
      </c>
      <c r="J3" s="692" t="s">
        <v>247</v>
      </c>
      <c r="K3" s="692" t="s">
        <v>260</v>
      </c>
      <c r="L3" s="692" t="s">
        <v>243</v>
      </c>
      <c r="M3" s="692" t="s">
        <v>462</v>
      </c>
      <c r="N3" s="692" t="s">
        <v>466</v>
      </c>
      <c r="O3" s="692" t="s">
        <v>463</v>
      </c>
      <c r="P3" s="688" t="s">
        <v>464</v>
      </c>
      <c r="Q3" s="694" t="s">
        <v>313</v>
      </c>
    </row>
    <row r="4" spans="2:17" ht="18" customHeight="1" x14ac:dyDescent="0.4">
      <c r="B4" s="700"/>
      <c r="C4" s="693"/>
      <c r="D4" s="693"/>
      <c r="E4" s="693"/>
      <c r="F4" s="693"/>
      <c r="G4" s="693"/>
      <c r="H4" s="695"/>
      <c r="I4" s="697"/>
      <c r="J4" s="693"/>
      <c r="K4" s="693"/>
      <c r="L4" s="693"/>
      <c r="M4" s="693"/>
      <c r="N4" s="693"/>
      <c r="O4" s="693"/>
      <c r="P4" s="689"/>
      <c r="Q4" s="695"/>
    </row>
    <row r="5" spans="2:17" ht="13.5" thickBot="1" x14ac:dyDescent="0.45">
      <c r="B5" s="82" t="s">
        <v>57</v>
      </c>
      <c r="C5" s="83" t="s">
        <v>58</v>
      </c>
      <c r="D5" s="83" t="s">
        <v>45</v>
      </c>
      <c r="E5" s="83" t="s">
        <v>144</v>
      </c>
      <c r="F5" s="83" t="s">
        <v>33</v>
      </c>
      <c r="G5" s="83" t="s">
        <v>34</v>
      </c>
      <c r="H5" s="216" t="s">
        <v>55</v>
      </c>
      <c r="I5" s="165" t="s">
        <v>46</v>
      </c>
      <c r="J5" s="83" t="s">
        <v>47</v>
      </c>
      <c r="K5" s="83" t="s">
        <v>35</v>
      </c>
      <c r="L5" s="83" t="s">
        <v>277</v>
      </c>
      <c r="M5" s="83" t="s">
        <v>316</v>
      </c>
      <c r="N5" s="83" t="s">
        <v>138</v>
      </c>
      <c r="O5" s="208" t="s">
        <v>252</v>
      </c>
      <c r="P5" s="208" t="s">
        <v>253</v>
      </c>
      <c r="Q5" s="216" t="s">
        <v>254</v>
      </c>
    </row>
    <row r="6" spans="2:17" ht="18.75" customHeight="1" thickBot="1" x14ac:dyDescent="0.45">
      <c r="B6" s="706" t="s">
        <v>377</v>
      </c>
      <c r="C6" s="707"/>
      <c r="D6" s="707"/>
      <c r="E6" s="707"/>
      <c r="F6" s="707"/>
      <c r="G6" s="707"/>
      <c r="H6" s="707"/>
      <c r="I6" s="707"/>
      <c r="J6" s="707"/>
      <c r="K6" s="707"/>
      <c r="L6" s="707"/>
      <c r="M6" s="707"/>
      <c r="N6" s="707"/>
      <c r="O6" s="708"/>
      <c r="P6" s="708"/>
      <c r="Q6" s="709"/>
    </row>
    <row r="7" spans="2:17" ht="15" customHeight="1" thickBot="1" x14ac:dyDescent="0.45">
      <c r="B7" s="701" t="s">
        <v>317</v>
      </c>
      <c r="C7" s="702"/>
      <c r="D7" s="702"/>
      <c r="E7" s="702"/>
      <c r="F7" s="702"/>
      <c r="G7" s="702"/>
      <c r="H7" s="702"/>
      <c r="I7" s="702"/>
      <c r="J7" s="702"/>
      <c r="K7" s="702"/>
      <c r="L7" s="702"/>
      <c r="M7" s="702"/>
      <c r="N7" s="702"/>
      <c r="O7" s="703"/>
      <c r="P7" s="703"/>
      <c r="Q7" s="704"/>
    </row>
    <row r="8" spans="2:17" x14ac:dyDescent="0.4">
      <c r="B8" s="225" t="s">
        <v>48</v>
      </c>
      <c r="C8" s="92"/>
      <c r="D8" s="93">
        <v>45342</v>
      </c>
      <c r="E8" s="92"/>
      <c r="F8" s="92">
        <v>100000</v>
      </c>
      <c r="G8" s="96" t="s">
        <v>193</v>
      </c>
      <c r="H8" s="176">
        <v>45601</v>
      </c>
      <c r="I8" s="169">
        <v>50000</v>
      </c>
      <c r="J8" s="93">
        <v>45751</v>
      </c>
      <c r="K8" s="93" t="s">
        <v>265</v>
      </c>
      <c r="L8" s="93"/>
      <c r="M8" s="97"/>
      <c r="N8" s="97"/>
      <c r="O8" s="209"/>
      <c r="P8" s="404" t="s">
        <v>246</v>
      </c>
      <c r="Q8" s="176" t="str">
        <f t="shared" ref="Q8:Q21" si="0">IF(P8="REESALONAT","[Data!]","")</f>
        <v/>
      </c>
    </row>
    <row r="9" spans="2:17" x14ac:dyDescent="0.4">
      <c r="B9" s="91"/>
      <c r="C9" s="92"/>
      <c r="D9" s="93"/>
      <c r="E9" s="92"/>
      <c r="F9" s="92"/>
      <c r="G9" s="96"/>
      <c r="H9" s="176"/>
      <c r="I9" s="169">
        <v>25000</v>
      </c>
      <c r="J9" s="93">
        <v>45716</v>
      </c>
      <c r="K9" s="93" t="s">
        <v>266</v>
      </c>
      <c r="L9" s="93"/>
      <c r="M9" s="97">
        <f>+F8-SUM(I8:I9)</f>
        <v>25000</v>
      </c>
      <c r="N9" s="97"/>
      <c r="O9" s="209"/>
      <c r="P9" s="386" t="s">
        <v>303</v>
      </c>
      <c r="Q9" s="85" t="str">
        <f t="shared" si="0"/>
        <v/>
      </c>
    </row>
    <row r="10" spans="2:17" x14ac:dyDescent="0.4">
      <c r="B10" s="91"/>
      <c r="C10" s="92"/>
      <c r="D10" s="93"/>
      <c r="E10" s="92"/>
      <c r="F10" s="92"/>
      <c r="G10" s="96"/>
      <c r="H10" s="176"/>
      <c r="I10" s="169"/>
      <c r="J10" s="93"/>
      <c r="K10" s="93"/>
      <c r="L10" s="278"/>
      <c r="M10" s="166"/>
      <c r="N10" s="97"/>
      <c r="O10" s="209"/>
      <c r="P10" s="386"/>
      <c r="Q10" s="85" t="str">
        <f t="shared" si="0"/>
        <v/>
      </c>
    </row>
    <row r="11" spans="2:17" x14ac:dyDescent="0.4">
      <c r="B11" s="84"/>
      <c r="C11" s="92"/>
      <c r="D11" s="30"/>
      <c r="E11" s="33"/>
      <c r="F11" s="33">
        <v>100000</v>
      </c>
      <c r="G11" s="86" t="s">
        <v>192</v>
      </c>
      <c r="H11" s="85">
        <v>45631</v>
      </c>
      <c r="I11" s="170"/>
      <c r="J11" s="30"/>
      <c r="K11" s="30"/>
      <c r="L11" s="30"/>
      <c r="M11" s="87">
        <f>+F11-I11</f>
        <v>100000</v>
      </c>
      <c r="N11" s="87"/>
      <c r="O11" s="210"/>
      <c r="P11" s="386" t="s">
        <v>280</v>
      </c>
      <c r="Q11" s="85" t="str">
        <f t="shared" si="0"/>
        <v>[Data!]</v>
      </c>
    </row>
    <row r="12" spans="2:17" x14ac:dyDescent="0.4">
      <c r="B12" s="84"/>
      <c r="C12" s="92"/>
      <c r="D12" s="30"/>
      <c r="E12" s="33"/>
      <c r="F12" s="33">
        <v>100000</v>
      </c>
      <c r="G12" s="86" t="s">
        <v>194</v>
      </c>
      <c r="H12" s="85">
        <v>45662</v>
      </c>
      <c r="I12" s="170"/>
      <c r="J12" s="30"/>
      <c r="K12" s="30"/>
      <c r="L12" s="30"/>
      <c r="M12" s="87">
        <f>+F12-I12</f>
        <v>100000</v>
      </c>
      <c r="N12" s="30"/>
      <c r="O12" s="211"/>
      <c r="P12" s="386" t="s">
        <v>246</v>
      </c>
      <c r="Q12" s="85" t="str">
        <f t="shared" si="0"/>
        <v/>
      </c>
    </row>
    <row r="13" spans="2:17" x14ac:dyDescent="0.4">
      <c r="B13" s="32"/>
      <c r="C13" s="92"/>
      <c r="D13" s="33"/>
      <c r="E13" s="33"/>
      <c r="F13" s="33"/>
      <c r="G13" s="35"/>
      <c r="H13" s="85"/>
      <c r="I13" s="170"/>
      <c r="J13" s="30"/>
      <c r="K13" s="30"/>
      <c r="L13" s="30"/>
      <c r="M13" s="87"/>
      <c r="N13" s="87">
        <v>20000</v>
      </c>
      <c r="O13" s="210">
        <v>20000</v>
      </c>
      <c r="P13" s="386" t="s">
        <v>246</v>
      </c>
      <c r="Q13" s="85" t="str">
        <f t="shared" si="0"/>
        <v/>
      </c>
    </row>
    <row r="14" spans="2:17" x14ac:dyDescent="0.4">
      <c r="B14" s="14" t="s">
        <v>50</v>
      </c>
      <c r="C14" s="92"/>
      <c r="D14" s="33"/>
      <c r="E14" s="33"/>
      <c r="F14" s="33"/>
      <c r="G14" s="35"/>
      <c r="H14" s="85"/>
      <c r="I14" s="170"/>
      <c r="J14" s="30"/>
      <c r="K14" s="30"/>
      <c r="L14" s="30"/>
      <c r="M14" s="87"/>
      <c r="N14" s="88"/>
      <c r="O14" s="212"/>
      <c r="P14" s="386"/>
      <c r="Q14" s="85" t="str">
        <f t="shared" si="0"/>
        <v/>
      </c>
    </row>
    <row r="15" spans="2:17" ht="13.5" thickBot="1" x14ac:dyDescent="0.45">
      <c r="B15" s="89" t="s">
        <v>69</v>
      </c>
      <c r="C15" s="47"/>
      <c r="D15" s="47"/>
      <c r="E15" s="47"/>
      <c r="F15" s="47"/>
      <c r="G15" s="49"/>
      <c r="H15" s="90"/>
      <c r="I15" s="171"/>
      <c r="J15" s="44"/>
      <c r="K15" s="44"/>
      <c r="L15" s="44"/>
      <c r="M15" s="94"/>
      <c r="N15" s="95"/>
      <c r="O15" s="213"/>
      <c r="P15" s="403"/>
      <c r="Q15" s="90" t="str">
        <f t="shared" si="0"/>
        <v/>
      </c>
    </row>
    <row r="16" spans="2:17" ht="13.5" thickBot="1" x14ac:dyDescent="0.45">
      <c r="B16" s="705" t="s">
        <v>407</v>
      </c>
      <c r="C16" s="702"/>
      <c r="D16" s="702"/>
      <c r="E16" s="702"/>
      <c r="F16" s="702"/>
      <c r="G16" s="702"/>
      <c r="H16" s="702"/>
      <c r="I16" s="702"/>
      <c r="J16" s="702"/>
      <c r="K16" s="702"/>
      <c r="L16" s="702"/>
      <c r="M16" s="702"/>
      <c r="N16" s="702"/>
      <c r="O16" s="703"/>
      <c r="P16" s="703"/>
      <c r="Q16" s="704"/>
    </row>
    <row r="17" spans="2:17" x14ac:dyDescent="0.4">
      <c r="B17" s="91" t="s">
        <v>309</v>
      </c>
      <c r="C17" s="92" t="str">
        <f>IF(B17&lt;&gt;"","[Functia!]","")</f>
        <v>[Functia!]</v>
      </c>
      <c r="D17" s="92"/>
      <c r="E17" s="92"/>
      <c r="F17" s="92">
        <v>10000</v>
      </c>
      <c r="G17" s="96" t="s">
        <v>194</v>
      </c>
      <c r="H17" s="279">
        <v>45662</v>
      </c>
      <c r="I17" s="412">
        <v>10000</v>
      </c>
      <c r="J17" s="174">
        <v>45708</v>
      </c>
      <c r="K17" s="174" t="s">
        <v>261</v>
      </c>
      <c r="L17" s="174"/>
      <c r="M17" s="174"/>
      <c r="N17" s="413"/>
      <c r="O17" s="414"/>
      <c r="P17" s="415"/>
      <c r="Q17" s="175" t="str">
        <f t="shared" si="0"/>
        <v/>
      </c>
    </row>
    <row r="18" spans="2:17" x14ac:dyDescent="0.4">
      <c r="B18" s="91" t="s">
        <v>310</v>
      </c>
      <c r="C18" s="92" t="str">
        <f>IF(B18&lt;&gt;"","[Functia!]","")</f>
        <v>[Functia!]</v>
      </c>
      <c r="D18" s="33"/>
      <c r="E18" s="33"/>
      <c r="F18" s="33"/>
      <c r="G18" s="33"/>
      <c r="H18" s="211"/>
      <c r="I18" s="32"/>
      <c r="J18" s="30"/>
      <c r="K18" s="30"/>
      <c r="L18" s="30"/>
      <c r="M18" s="30"/>
      <c r="N18" s="88"/>
      <c r="O18" s="212"/>
      <c r="P18" s="386"/>
      <c r="Q18" s="85" t="str">
        <f t="shared" si="0"/>
        <v/>
      </c>
    </row>
    <row r="19" spans="2:17" x14ac:dyDescent="0.4">
      <c r="B19" s="84" t="s">
        <v>69</v>
      </c>
      <c r="C19" s="92" t="str">
        <f>IF(B19&lt;&gt;"","[Functia!]","")</f>
        <v>[Functia!]</v>
      </c>
      <c r="D19" s="33"/>
      <c r="E19" s="33"/>
      <c r="F19" s="33"/>
      <c r="G19" s="33"/>
      <c r="H19" s="211"/>
      <c r="I19" s="32"/>
      <c r="J19" s="30"/>
      <c r="K19" s="30"/>
      <c r="L19" s="30"/>
      <c r="M19" s="30"/>
      <c r="N19" s="30"/>
      <c r="O19" s="211"/>
      <c r="P19" s="386"/>
      <c r="Q19" s="85" t="str">
        <f t="shared" si="0"/>
        <v/>
      </c>
    </row>
    <row r="20" spans="2:17" x14ac:dyDescent="0.4">
      <c r="B20" s="84"/>
      <c r="C20" s="92" t="str">
        <f>IF(B20&lt;&gt;"","[Functia!]","")</f>
        <v/>
      </c>
      <c r="D20" s="33"/>
      <c r="E20" s="33"/>
      <c r="F20" s="33"/>
      <c r="G20" s="33"/>
      <c r="H20" s="211"/>
      <c r="I20" s="46">
        <f>SUM(F20:F20)</f>
        <v>0</v>
      </c>
      <c r="J20" s="44"/>
      <c r="K20" s="44"/>
      <c r="L20" s="44"/>
      <c r="M20" s="44"/>
      <c r="N20" s="44"/>
      <c r="O20" s="214"/>
      <c r="P20" s="403"/>
      <c r="Q20" s="90" t="str">
        <f t="shared" si="0"/>
        <v/>
      </c>
    </row>
    <row r="21" spans="2:17" x14ac:dyDescent="0.4">
      <c r="B21" s="84"/>
      <c r="C21" s="33"/>
      <c r="D21" s="33"/>
      <c r="E21" s="33"/>
      <c r="F21" s="33"/>
      <c r="G21" s="33"/>
      <c r="H21" s="211"/>
      <c r="I21" s="32">
        <f>SUM(F21:F21)</f>
        <v>0</v>
      </c>
      <c r="J21" s="30"/>
      <c r="K21" s="30"/>
      <c r="L21" s="30"/>
      <c r="M21" s="30"/>
      <c r="N21" s="30"/>
      <c r="O21" s="30"/>
      <c r="P21" s="386"/>
      <c r="Q21" s="85" t="str">
        <f t="shared" si="0"/>
        <v/>
      </c>
    </row>
    <row r="22" spans="2:17" x14ac:dyDescent="0.4">
      <c r="B22" s="710" t="s">
        <v>408</v>
      </c>
      <c r="C22" s="711"/>
      <c r="D22" s="711"/>
      <c r="E22" s="711"/>
      <c r="F22" s="167">
        <f>SUM(F8:F15)+SUM(F17:F21)</f>
        <v>310000</v>
      </c>
      <c r="G22" s="163"/>
      <c r="H22" s="273"/>
      <c r="I22" s="416">
        <f>SUM(I8:I15)+SUM(I17:I21)</f>
        <v>85000</v>
      </c>
      <c r="J22" s="163"/>
      <c r="K22" s="163"/>
      <c r="L22" s="163">
        <f>SUM(L8:L15)+SUM(L17:L21)</f>
        <v>0</v>
      </c>
      <c r="M22" s="163">
        <f>SUM(M8:M15)+SUM(M17:M21)</f>
        <v>225000</v>
      </c>
      <c r="N22" s="163">
        <f>SUM(N8:N15)+SUM(N17:N21)</f>
        <v>20000</v>
      </c>
      <c r="O22" s="163">
        <f>SUM(O8:O15)+SUM(O17:O21)</f>
        <v>20000</v>
      </c>
      <c r="P22" s="410"/>
      <c r="Q22" s="164"/>
    </row>
    <row r="23" spans="2:17" ht="13.5" thickBot="1" x14ac:dyDescent="0.45">
      <c r="B23" s="400"/>
      <c r="C23" s="401"/>
      <c r="D23" s="401"/>
      <c r="E23" s="401"/>
      <c r="F23" s="402"/>
      <c r="G23" s="402"/>
      <c r="H23" s="405"/>
      <c r="I23" s="690" t="s">
        <v>302</v>
      </c>
      <c r="J23" s="691"/>
      <c r="K23" s="406"/>
      <c r="L23" s="406"/>
      <c r="M23" s="411">
        <f>SUMIF(P8:P22,"RESTANT",M8:M22)</f>
        <v>100000</v>
      </c>
      <c r="N23" s="407"/>
      <c r="O23" s="408"/>
      <c r="P23" s="408"/>
      <c r="Q23" s="409"/>
    </row>
    <row r="24" spans="2:17" ht="13.5" thickBot="1" x14ac:dyDescent="0.45">
      <c r="B24" s="712" t="s">
        <v>189</v>
      </c>
      <c r="C24" s="713"/>
      <c r="D24" s="713"/>
      <c r="E24" s="713"/>
      <c r="F24" s="713"/>
      <c r="G24" s="713"/>
      <c r="H24" s="713"/>
      <c r="I24" s="713"/>
      <c r="J24" s="713"/>
      <c r="K24" s="713"/>
      <c r="L24" s="713"/>
      <c r="M24" s="713"/>
      <c r="N24" s="713"/>
      <c r="O24" s="714"/>
      <c r="P24" s="714"/>
      <c r="Q24" s="715"/>
    </row>
    <row r="25" spans="2:17" x14ac:dyDescent="0.4">
      <c r="B25" s="172" t="s">
        <v>311</v>
      </c>
      <c r="C25" s="92" t="str">
        <f>IF(B25&lt;&gt;"","[Functia!]","")</f>
        <v>[Functia!]</v>
      </c>
      <c r="D25" s="173"/>
      <c r="E25" s="173"/>
      <c r="F25" s="173"/>
    </row>
    <row r="26" spans="2:17" x14ac:dyDescent="0.4">
      <c r="B26" s="91" t="s">
        <v>312</v>
      </c>
      <c r="C26" s="92" t="str">
        <f>IF(B26&lt;&gt;"","[Functia!]","")</f>
        <v>[Functia!]</v>
      </c>
      <c r="D26" s="33"/>
      <c r="E26" s="33"/>
      <c r="F26" s="33"/>
    </row>
    <row r="27" spans="2:17" x14ac:dyDescent="0.4">
      <c r="B27" s="84" t="s">
        <v>69</v>
      </c>
      <c r="C27" s="92" t="str">
        <f>IF(B27&lt;&gt;"","[Functia!]","")</f>
        <v>[Functia!]</v>
      </c>
      <c r="D27" s="33"/>
      <c r="E27" s="33"/>
      <c r="F27" s="33"/>
    </row>
    <row r="28" spans="2:17" x14ac:dyDescent="0.4">
      <c r="B28" s="32"/>
      <c r="C28" s="92" t="str">
        <f>IF(B28&lt;&gt;"","[Functia!]","")</f>
        <v/>
      </c>
      <c r="D28" s="33"/>
      <c r="E28" s="33"/>
      <c r="F28" s="33"/>
    </row>
    <row r="29" spans="2:17" x14ac:dyDescent="0.4">
      <c r="B29" s="32"/>
      <c r="C29" s="33"/>
      <c r="D29" s="33"/>
      <c r="E29" s="33"/>
      <c r="F29" s="33"/>
    </row>
    <row r="30" spans="2:17" ht="13.5" thickBot="1" x14ac:dyDescent="0.45">
      <c r="B30" s="716" t="s">
        <v>190</v>
      </c>
      <c r="C30" s="717"/>
      <c r="D30" s="717"/>
      <c r="E30" s="717"/>
      <c r="F30" s="168">
        <f>SUM(F22:F29)</f>
        <v>310000</v>
      </c>
    </row>
    <row r="31" spans="2:17" x14ac:dyDescent="0.4">
      <c r="B31" s="160"/>
      <c r="C31" s="160"/>
      <c r="D31" s="160"/>
      <c r="E31" s="160"/>
      <c r="F31" s="161">
        <f>+F22-I22-M22</f>
        <v>0</v>
      </c>
    </row>
    <row r="33" spans="1:19" ht="15" customHeight="1" x14ac:dyDescent="0.4">
      <c r="A33" s="4">
        <f>+'41_BS'!E26-'43_Salariati'!F30+'41_BS'!E36</f>
        <v>-310000</v>
      </c>
      <c r="B33" s="126" t="s">
        <v>145</v>
      </c>
      <c r="C33" s="575" t="s">
        <v>467</v>
      </c>
      <c r="D33" s="575"/>
      <c r="E33" s="575"/>
      <c r="F33" s="575"/>
      <c r="G33" s="575"/>
      <c r="H33" s="575"/>
      <c r="I33" s="575"/>
      <c r="J33" s="575"/>
      <c r="K33" s="575"/>
      <c r="L33" s="575"/>
      <c r="M33" s="575"/>
      <c r="N33" s="575"/>
      <c r="O33" s="207"/>
      <c r="P33" s="26"/>
      <c r="Q33" s="26"/>
      <c r="R33" s="26"/>
      <c r="S33" s="26"/>
    </row>
    <row r="34" spans="1:19" x14ac:dyDescent="0.4">
      <c r="A34" s="4">
        <f>-F30+'41_BS'!E142</f>
        <v>-310000</v>
      </c>
      <c r="B34" s="126" t="s">
        <v>145</v>
      </c>
      <c r="C34" s="575" t="s">
        <v>468</v>
      </c>
      <c r="D34" s="575"/>
      <c r="E34" s="575"/>
      <c r="F34" s="575"/>
      <c r="G34" s="575"/>
      <c r="H34" s="575"/>
      <c r="I34" s="575"/>
      <c r="J34" s="575"/>
      <c r="K34" s="575"/>
      <c r="L34" s="575"/>
      <c r="M34" s="575"/>
      <c r="N34" s="575"/>
      <c r="O34" s="207"/>
    </row>
    <row r="35" spans="1:19" ht="14.25" x14ac:dyDescent="0.45">
      <c r="N35" s="1"/>
      <c r="O35" s="1"/>
    </row>
    <row r="36" spans="1:19" x14ac:dyDescent="0.4">
      <c r="B36" s="79" t="s">
        <v>37</v>
      </c>
      <c r="C36" s="79"/>
    </row>
    <row r="37" spans="1:19" x14ac:dyDescent="0.4">
      <c r="B37" s="698" t="s">
        <v>56</v>
      </c>
      <c r="C37" s="698"/>
    </row>
    <row r="39" spans="1:19" x14ac:dyDescent="0.4">
      <c r="B39" s="3"/>
    </row>
  </sheetData>
  <mergeCells count="26">
    <mergeCell ref="F3:F4"/>
    <mergeCell ref="Q3:Q4"/>
    <mergeCell ref="M3:M4"/>
    <mergeCell ref="B37:C37"/>
    <mergeCell ref="C33:N33"/>
    <mergeCell ref="B3:B4"/>
    <mergeCell ref="C3:C4"/>
    <mergeCell ref="D3:D4"/>
    <mergeCell ref="E3:E4"/>
    <mergeCell ref="C34:N34"/>
    <mergeCell ref="B7:Q7"/>
    <mergeCell ref="B16:Q16"/>
    <mergeCell ref="B6:Q6"/>
    <mergeCell ref="B22:E22"/>
    <mergeCell ref="B24:Q24"/>
    <mergeCell ref="B30:E30"/>
    <mergeCell ref="P3:P4"/>
    <mergeCell ref="I23:J23"/>
    <mergeCell ref="L3:L4"/>
    <mergeCell ref="O3:O4"/>
    <mergeCell ref="G3:G4"/>
    <mergeCell ref="H3:H4"/>
    <mergeCell ref="I3:I4"/>
    <mergeCell ref="J3:J4"/>
    <mergeCell ref="K3:K4"/>
    <mergeCell ref="N3:N4"/>
  </mergeCells>
  <conditionalFormatting sqref="C8:C14">
    <cfRule type="containsText" dxfId="12" priority="7" stopIfTrue="1" operator="containsText" text="[Functia!]">
      <formula>NOT(ISERROR(SEARCH("[Functia!]",C8)))</formula>
    </cfRule>
  </conditionalFormatting>
  <conditionalFormatting sqref="C17:C20">
    <cfRule type="containsText" dxfId="11" priority="15" stopIfTrue="1" operator="containsText" text="[Functia!]">
      <formula>NOT(ISERROR(SEARCH("[Functia!]",C17)))</formula>
    </cfRule>
  </conditionalFormatting>
  <conditionalFormatting sqref="C25:C28">
    <cfRule type="containsText" dxfId="10" priority="17" stopIfTrue="1" operator="containsText" text="[Functia!]">
      <formula>NOT(ISERROR(SEARCH("[Functia!]",C25)))</formula>
    </cfRule>
  </conditionalFormatting>
  <conditionalFormatting sqref="Q8:Q15">
    <cfRule type="containsText" dxfId="9" priority="2" stopIfTrue="1" operator="containsText" text="[Data!]">
      <formula>NOT(ISERROR(SEARCH("[Data!]",Q8)))</formula>
    </cfRule>
  </conditionalFormatting>
  <conditionalFormatting sqref="Q17:Q21">
    <cfRule type="containsText" dxfId="8" priority="1" stopIfTrue="1" operator="containsText" text="[Data!]">
      <formula>NOT(ISERROR(SEARCH("[Data!]",Q17)))</formula>
    </cfRule>
  </conditionalFormatting>
  <dataValidations count="1">
    <dataValidation type="list" allowBlank="1" showInputMessage="1" showErrorMessage="1" sqref="P8:P15 P17:P21" xr:uid="{00000000-0002-0000-0800-000000000000}">
      <formula1>"NESCADENT,RESTANT,LITIGIU,REESALONAT,CONTINGENT"</formula1>
    </dataValidation>
  </dataValidations>
  <pageMargins left="0.70866141732283472" right="0.39" top="0.74803149606299213" bottom="0.74803149606299213"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O31"/>
  <sheetViews>
    <sheetView zoomScale="87" zoomScaleNormal="87" workbookViewId="0">
      <pane xSplit="2" ySplit="7" topLeftCell="C8" activePane="bottomRight" state="frozen"/>
      <selection activeCell="T12" sqref="T12"/>
      <selection pane="topRight" activeCell="T12" sqref="T12"/>
      <selection pane="bottomLeft" activeCell="T12" sqref="T12"/>
      <selection pane="bottomRight" activeCell="A8" sqref="A8"/>
    </sheetView>
  </sheetViews>
  <sheetFormatPr defaultColWidth="9.0703125" defaultRowHeight="13.15" x14ac:dyDescent="0.4"/>
  <cols>
    <col min="1" max="1" width="11" style="2" customWidth="1"/>
    <col min="2" max="2" width="13.7109375" style="2" customWidth="1"/>
    <col min="3" max="3" width="12.28515625" style="2" customWidth="1"/>
    <col min="4" max="4" width="10.5703125" style="2" customWidth="1"/>
    <col min="5" max="5" width="12" style="2" customWidth="1"/>
    <col min="6" max="6" width="15" style="2" customWidth="1"/>
    <col min="7" max="7" width="14.92578125" style="2" customWidth="1"/>
    <col min="8" max="8" width="16.0703125" style="2" customWidth="1"/>
    <col min="9" max="9" width="14.92578125" style="2" customWidth="1"/>
    <col min="10" max="12" width="13.42578125" style="2" customWidth="1"/>
    <col min="13" max="13" width="19.42578125" style="2" customWidth="1"/>
    <col min="14" max="16384" width="9.0703125" style="2"/>
  </cols>
  <sheetData>
    <row r="1" spans="2:13" ht="15.75" x14ac:dyDescent="0.5">
      <c r="B1" s="99" t="s">
        <v>315</v>
      </c>
      <c r="H1" s="262">
        <v>45747</v>
      </c>
    </row>
    <row r="2" spans="2:13" ht="13.5" thickBot="1" x14ac:dyDescent="0.45"/>
    <row r="3" spans="2:13" ht="32.25" customHeight="1" x14ac:dyDescent="0.4">
      <c r="B3" s="699" t="s">
        <v>146</v>
      </c>
      <c r="C3" s="692" t="s">
        <v>147</v>
      </c>
      <c r="D3" s="692" t="s">
        <v>148</v>
      </c>
      <c r="E3" s="688" t="s">
        <v>150</v>
      </c>
      <c r="F3" s="699" t="s">
        <v>462</v>
      </c>
      <c r="G3" s="692" t="s">
        <v>149</v>
      </c>
      <c r="H3" s="688" t="s">
        <v>464</v>
      </c>
      <c r="I3" s="724" t="s">
        <v>460</v>
      </c>
      <c r="J3" s="726" t="s">
        <v>247</v>
      </c>
      <c r="K3" s="724" t="s">
        <v>243</v>
      </c>
      <c r="L3" s="725" t="s">
        <v>469</v>
      </c>
      <c r="M3" s="722" t="s">
        <v>470</v>
      </c>
    </row>
    <row r="4" spans="2:13" ht="18" customHeight="1" x14ac:dyDescent="0.4">
      <c r="B4" s="700"/>
      <c r="C4" s="693"/>
      <c r="D4" s="693"/>
      <c r="E4" s="689"/>
      <c r="F4" s="700"/>
      <c r="G4" s="693"/>
      <c r="H4" s="689"/>
      <c r="I4" s="686"/>
      <c r="J4" s="727"/>
      <c r="K4" s="686"/>
      <c r="L4" s="684"/>
      <c r="M4" s="723"/>
    </row>
    <row r="5" spans="2:13" ht="13.5" thickBot="1" x14ac:dyDescent="0.45">
      <c r="B5" s="82" t="s">
        <v>57</v>
      </c>
      <c r="C5" s="83" t="s">
        <v>58</v>
      </c>
      <c r="D5" s="83" t="s">
        <v>45</v>
      </c>
      <c r="E5" s="208" t="s">
        <v>144</v>
      </c>
      <c r="F5" s="82" t="s">
        <v>33</v>
      </c>
      <c r="G5" s="208" t="s">
        <v>34</v>
      </c>
      <c r="H5" s="208" t="s">
        <v>55</v>
      </c>
      <c r="I5" s="306" t="s">
        <v>46</v>
      </c>
      <c r="J5" s="307" t="s">
        <v>47</v>
      </c>
      <c r="K5" s="308" t="s">
        <v>35</v>
      </c>
      <c r="L5" s="309" t="s">
        <v>320</v>
      </c>
      <c r="M5" s="307" t="s">
        <v>36</v>
      </c>
    </row>
    <row r="6" spans="2:13" ht="18.75" customHeight="1" thickBot="1" x14ac:dyDescent="0.45">
      <c r="B6" s="286" t="s">
        <v>377</v>
      </c>
      <c r="C6" s="287"/>
      <c r="D6" s="287"/>
      <c r="E6" s="288"/>
      <c r="F6" s="286"/>
      <c r="G6" s="287"/>
      <c r="H6" s="288"/>
      <c r="I6" s="310"/>
      <c r="J6" s="311"/>
      <c r="K6" s="312"/>
      <c r="L6" s="313"/>
      <c r="M6" s="311"/>
    </row>
    <row r="7" spans="2:13" ht="18.75" customHeight="1" thickBot="1" x14ac:dyDescent="0.45">
      <c r="B7" s="718" t="s">
        <v>317</v>
      </c>
      <c r="C7" s="719"/>
      <c r="D7" s="719"/>
      <c r="E7" s="719"/>
      <c r="F7" s="283"/>
      <c r="G7" s="284"/>
      <c r="H7" s="285"/>
      <c r="I7" s="314"/>
      <c r="J7" s="315"/>
      <c r="K7" s="316"/>
      <c r="L7" s="317"/>
      <c r="M7" s="315"/>
    </row>
    <row r="8" spans="2:13" x14ac:dyDescent="0.4">
      <c r="B8" s="14" t="s">
        <v>48</v>
      </c>
      <c r="C8" s="92"/>
      <c r="D8" s="93">
        <v>45342</v>
      </c>
      <c r="E8" s="289"/>
      <c r="F8" s="293">
        <f>+'43_Salariati'!M9</f>
        <v>25000</v>
      </c>
      <c r="G8" s="280"/>
      <c r="H8" s="275" t="str">
        <f>+'43_Salariati'!P9</f>
        <v>LITIGIU</v>
      </c>
      <c r="I8" s="318">
        <v>25000</v>
      </c>
      <c r="J8" s="319">
        <v>45767</v>
      </c>
      <c r="K8" s="320">
        <v>0</v>
      </c>
      <c r="L8" s="321">
        <f>+F8-I8-K8</f>
        <v>0</v>
      </c>
      <c r="M8" s="322" t="str">
        <f t="shared" ref="M8:M15" si="0">IF(H8="LITIGIU","LITIGIU",IF(G8&lt;$H$1+1,IF(L8&gt;0,"RESTANT",""),"N/A"))</f>
        <v>LITIGIU</v>
      </c>
    </row>
    <row r="9" spans="2:13" x14ac:dyDescent="0.4">
      <c r="B9" s="91"/>
      <c r="C9" s="92"/>
      <c r="D9" s="93"/>
      <c r="E9" s="290"/>
      <c r="F9" s="293">
        <f>+'43_Salariati'!M11</f>
        <v>100000</v>
      </c>
      <c r="G9" s="280" t="str">
        <f>+'43_Salariati'!Q11</f>
        <v>[Data!]</v>
      </c>
      <c r="H9" s="276" t="str">
        <f>+'43_Salariati'!P11</f>
        <v>REESALONAT</v>
      </c>
      <c r="I9" s="318">
        <v>100000</v>
      </c>
      <c r="J9" s="319">
        <v>45767</v>
      </c>
      <c r="K9" s="320">
        <v>0</v>
      </c>
      <c r="L9" s="321">
        <f>+F9-I9-K9</f>
        <v>0</v>
      </c>
      <c r="M9" s="322" t="str">
        <f t="shared" si="0"/>
        <v>N/A</v>
      </c>
    </row>
    <row r="10" spans="2:13" x14ac:dyDescent="0.4">
      <c r="B10" s="91"/>
      <c r="C10" s="92"/>
      <c r="D10" s="93"/>
      <c r="E10" s="290"/>
      <c r="F10" s="293">
        <f>+'43_Salariati'!M12</f>
        <v>100000</v>
      </c>
      <c r="G10" s="280">
        <f>+'43_Salariati'!H12</f>
        <v>45662</v>
      </c>
      <c r="H10" s="276" t="str">
        <f>+'43_Salariati'!P12</f>
        <v>RESTANT</v>
      </c>
      <c r="I10" s="318">
        <v>0</v>
      </c>
      <c r="J10" s="319"/>
      <c r="K10" s="320"/>
      <c r="L10" s="321">
        <f>+F10-I10-K10</f>
        <v>100000</v>
      </c>
      <c r="M10" s="322" t="str">
        <f t="shared" si="0"/>
        <v>RESTANT</v>
      </c>
    </row>
    <row r="11" spans="2:13" x14ac:dyDescent="0.4">
      <c r="B11" s="84"/>
      <c r="C11" s="92"/>
      <c r="D11" s="30"/>
      <c r="E11" s="291"/>
      <c r="F11" s="294"/>
      <c r="G11" s="281"/>
      <c r="H11" s="276"/>
      <c r="I11" s="323"/>
      <c r="J11" s="324"/>
      <c r="K11" s="325"/>
      <c r="L11" s="326"/>
      <c r="M11" s="322" t="str">
        <f t="shared" si="0"/>
        <v/>
      </c>
    </row>
    <row r="12" spans="2:13" x14ac:dyDescent="0.4">
      <c r="B12" s="84"/>
      <c r="C12" s="92"/>
      <c r="D12" s="30"/>
      <c r="E12" s="291"/>
      <c r="F12" s="294"/>
      <c r="G12" s="281"/>
      <c r="H12" s="276"/>
      <c r="I12" s="327"/>
      <c r="J12" s="328"/>
      <c r="K12" s="329"/>
      <c r="L12" s="330"/>
      <c r="M12" s="322" t="str">
        <f t="shared" si="0"/>
        <v/>
      </c>
    </row>
    <row r="13" spans="2:13" x14ac:dyDescent="0.4">
      <c r="B13" s="32"/>
      <c r="C13" s="92"/>
      <c r="D13" s="33"/>
      <c r="E13" s="291"/>
      <c r="F13" s="294"/>
      <c r="G13" s="281"/>
      <c r="H13" s="276"/>
      <c r="I13" s="323"/>
      <c r="J13" s="324"/>
      <c r="K13" s="325"/>
      <c r="L13" s="326"/>
      <c r="M13" s="322" t="str">
        <f t="shared" si="0"/>
        <v/>
      </c>
    </row>
    <row r="14" spans="2:13" x14ac:dyDescent="0.4">
      <c r="B14" s="14" t="s">
        <v>50</v>
      </c>
      <c r="C14" s="92"/>
      <c r="D14" s="33"/>
      <c r="E14" s="291"/>
      <c r="F14" s="294"/>
      <c r="G14" s="281"/>
      <c r="H14" s="276"/>
      <c r="I14" s="331"/>
      <c r="J14" s="332"/>
      <c r="K14" s="333"/>
      <c r="L14" s="334"/>
      <c r="M14" s="322" t="str">
        <f t="shared" si="0"/>
        <v/>
      </c>
    </row>
    <row r="15" spans="2:13" ht="13.5" thickBot="1" x14ac:dyDescent="0.45">
      <c r="B15" s="177" t="s">
        <v>69</v>
      </c>
      <c r="C15" s="178"/>
      <c r="D15" s="178"/>
      <c r="E15" s="292"/>
      <c r="F15" s="295"/>
      <c r="G15" s="282"/>
      <c r="H15" s="276"/>
      <c r="I15" s="335"/>
      <c r="J15" s="336"/>
      <c r="K15" s="337"/>
      <c r="L15" s="338"/>
      <c r="M15" s="322" t="str">
        <f t="shared" si="0"/>
        <v/>
      </c>
    </row>
    <row r="16" spans="2:13" ht="20.25" customHeight="1" thickBot="1" x14ac:dyDescent="0.45">
      <c r="B16" s="720" t="s">
        <v>407</v>
      </c>
      <c r="C16" s="721"/>
      <c r="D16" s="721"/>
      <c r="E16" s="721"/>
      <c r="F16" s="283"/>
      <c r="G16" s="284"/>
      <c r="H16" s="285"/>
      <c r="I16" s="314"/>
      <c r="J16" s="339"/>
      <c r="K16" s="316"/>
      <c r="L16" s="317"/>
      <c r="M16" s="315"/>
    </row>
    <row r="17" spans="1:15" x14ac:dyDescent="0.4">
      <c r="B17" s="172" t="s">
        <v>309</v>
      </c>
      <c r="C17" s="92" t="str">
        <f>IF(B17&lt;&gt;"","[Functia!]","")</f>
        <v>[Functia!]</v>
      </c>
      <c r="D17" s="173"/>
      <c r="E17" s="289"/>
      <c r="F17" s="296"/>
      <c r="G17" s="279"/>
      <c r="H17" s="276"/>
      <c r="I17" s="340"/>
      <c r="J17" s="341"/>
      <c r="K17" s="342"/>
      <c r="L17" s="343"/>
      <c r="M17" s="322" t="str">
        <f>IF(H17="LITIGIU","LITIGIU",IF(G17&lt;$H$1+1,IF(L17&gt;0,"RESTANT",""),"N/A"))</f>
        <v/>
      </c>
    </row>
    <row r="18" spans="1:15" x14ac:dyDescent="0.4">
      <c r="B18" s="91" t="s">
        <v>310</v>
      </c>
      <c r="C18" s="92" t="str">
        <f>IF(B18&lt;&gt;"","[Functia!]","")</f>
        <v>[Functia!]</v>
      </c>
      <c r="D18" s="33"/>
      <c r="E18" s="291"/>
      <c r="F18" s="297"/>
      <c r="G18" s="211"/>
      <c r="H18" s="276"/>
      <c r="I18" s="331"/>
      <c r="J18" s="332"/>
      <c r="K18" s="333"/>
      <c r="L18" s="334"/>
      <c r="M18" s="322" t="str">
        <f>IF(H18="LITIGIU","LITIGIU",IF(G18&lt;$H$1+1,IF(L18&gt;0,"RESTANT",""),"N/A"))</f>
        <v/>
      </c>
    </row>
    <row r="19" spans="1:15" x14ac:dyDescent="0.4">
      <c r="B19" s="84" t="s">
        <v>69</v>
      </c>
      <c r="C19" s="92" t="str">
        <f>IF(B19&lt;&gt;"","[Functia!]","")</f>
        <v>[Functia!]</v>
      </c>
      <c r="D19" s="33"/>
      <c r="E19" s="291"/>
      <c r="F19" s="297"/>
      <c r="G19" s="211"/>
      <c r="H19" s="276"/>
      <c r="I19" s="327"/>
      <c r="J19" s="328"/>
      <c r="K19" s="329"/>
      <c r="L19" s="330"/>
      <c r="M19" s="322" t="str">
        <f>IF(H19="LITIGIU","LITIGIU",IF(G19&lt;$H$1+1,IF(L19&gt;0,"RESTANT",""),"N/A"))</f>
        <v/>
      </c>
    </row>
    <row r="20" spans="1:15" x14ac:dyDescent="0.4">
      <c r="B20" s="84"/>
      <c r="C20" s="92" t="str">
        <f>IF(B20&lt;&gt;"","[Functia!]","")</f>
        <v/>
      </c>
      <c r="D20" s="33"/>
      <c r="E20" s="291"/>
      <c r="F20" s="297"/>
      <c r="G20" s="211"/>
      <c r="H20" s="276"/>
      <c r="I20" s="327"/>
      <c r="J20" s="328"/>
      <c r="K20" s="329"/>
      <c r="L20" s="330"/>
      <c r="M20" s="322" t="str">
        <f>IF(H20="LITIGIU","LITIGIU",IF(G20&lt;$H$1+1,IF(L20&gt;0,"RESTANT",""),"N/A"))</f>
        <v/>
      </c>
    </row>
    <row r="21" spans="1:15" x14ac:dyDescent="0.4">
      <c r="B21" s="84"/>
      <c r="C21" s="33"/>
      <c r="D21" s="33"/>
      <c r="E21" s="291"/>
      <c r="F21" s="297"/>
      <c r="G21" s="211"/>
      <c r="H21" s="276"/>
      <c r="I21" s="327"/>
      <c r="J21" s="328"/>
      <c r="K21" s="329"/>
      <c r="L21" s="330"/>
      <c r="M21" s="322" t="str">
        <f>IF(H21="LITIGIU","LITIGIU",IF(G21&lt;$H$1+1,IF(L21&gt;0,"RESTANT",""),"N/A"))</f>
        <v/>
      </c>
    </row>
    <row r="22" spans="1:15" ht="13.5" thickBot="1" x14ac:dyDescent="0.45">
      <c r="B22" s="728" t="s">
        <v>409</v>
      </c>
      <c r="C22" s="729"/>
      <c r="D22" s="729"/>
      <c r="E22" s="730"/>
      <c r="F22" s="298">
        <f>SUM(F8:F15)+SUM(F17:F21)</f>
        <v>225000</v>
      </c>
      <c r="G22" s="299"/>
      <c r="H22" s="301"/>
      <c r="I22" s="344">
        <f>SUM(I8:I15)+SUM(I17:I21)</f>
        <v>125000</v>
      </c>
      <c r="J22" s="345">
        <f>SUM(J8:J15)+SUM(J17:J21)</f>
        <v>91534</v>
      </c>
      <c r="K22" s="346">
        <f>SUM(K8:K21)</f>
        <v>0</v>
      </c>
      <c r="L22" s="347">
        <f>SUM(L8:L21)</f>
        <v>100000</v>
      </c>
      <c r="M22" s="348"/>
    </row>
    <row r="23" spans="1:15" ht="13.5" thickBot="1" x14ac:dyDescent="0.45">
      <c r="B23" s="160"/>
      <c r="C23" s="160"/>
      <c r="D23" s="160"/>
      <c r="E23" s="160"/>
      <c r="F23" s="690" t="s">
        <v>306</v>
      </c>
      <c r="G23" s="691"/>
      <c r="H23" s="300">
        <f>SUMIF(H8:H22,"RESTANT",F8:F22)</f>
        <v>100000</v>
      </c>
      <c r="I23" s="349"/>
      <c r="J23" s="349"/>
      <c r="K23" s="648" t="s">
        <v>307</v>
      </c>
      <c r="L23" s="674"/>
      <c r="M23" s="300">
        <f>SUMIF(M8:M22,"RESTANT",L8:L22)</f>
        <v>100000</v>
      </c>
    </row>
    <row r="25" spans="1:15" ht="15" customHeight="1" x14ac:dyDescent="0.4">
      <c r="A25" s="4">
        <f>+F22-'43_Salariati'!M22</f>
        <v>0</v>
      </c>
      <c r="B25" s="126" t="s">
        <v>145</v>
      </c>
      <c r="C25" s="305" t="s">
        <v>318</v>
      </c>
      <c r="D25" s="305"/>
      <c r="E25" s="305"/>
      <c r="F25" s="305"/>
      <c r="G25" s="305"/>
      <c r="H25" s="3"/>
      <c r="I25" s="3"/>
      <c r="J25" s="207"/>
      <c r="K25" s="207"/>
      <c r="L25" s="207"/>
      <c r="M25" s="26"/>
      <c r="N25" s="26"/>
      <c r="O25" s="26"/>
    </row>
    <row r="26" spans="1:15" ht="12.75" customHeight="1" x14ac:dyDescent="0.4">
      <c r="A26" s="4">
        <f>+H23-'43_Salariati'!M23</f>
        <v>0</v>
      </c>
      <c r="B26" s="126" t="s">
        <v>308</v>
      </c>
      <c r="C26" s="305" t="s">
        <v>319</v>
      </c>
      <c r="D26" s="305"/>
      <c r="E26" s="305"/>
      <c r="F26" s="305"/>
      <c r="G26" s="305"/>
      <c r="H26" s="3"/>
      <c r="I26" s="3"/>
      <c r="J26" s="207"/>
      <c r="K26" s="207"/>
      <c r="L26" s="207"/>
    </row>
    <row r="27" spans="1:15" ht="14.25" x14ac:dyDescent="0.45">
      <c r="I27" s="1"/>
      <c r="J27" s="1"/>
      <c r="K27" s="1"/>
      <c r="L27" s="1"/>
    </row>
    <row r="28" spans="1:15" x14ac:dyDescent="0.4">
      <c r="B28" s="79" t="s">
        <v>37</v>
      </c>
      <c r="C28" s="79"/>
    </row>
    <row r="29" spans="1:15" x14ac:dyDescent="0.4">
      <c r="B29" s="698" t="s">
        <v>56</v>
      </c>
      <c r="C29" s="698"/>
    </row>
    <row r="31" spans="1:15" x14ac:dyDescent="0.4">
      <c r="B31" s="3"/>
    </row>
  </sheetData>
  <mergeCells count="18">
    <mergeCell ref="K23:L23"/>
    <mergeCell ref="B3:B4"/>
    <mergeCell ref="C3:C4"/>
    <mergeCell ref="D3:D4"/>
    <mergeCell ref="E3:E4"/>
    <mergeCell ref="J3:J4"/>
    <mergeCell ref="B22:E22"/>
    <mergeCell ref="M3:M4"/>
    <mergeCell ref="H3:H4"/>
    <mergeCell ref="F3:F4"/>
    <mergeCell ref="I3:I4"/>
    <mergeCell ref="K3:K4"/>
    <mergeCell ref="L3:L4"/>
    <mergeCell ref="B29:C29"/>
    <mergeCell ref="G3:G4"/>
    <mergeCell ref="F23:G23"/>
    <mergeCell ref="B7:E7"/>
    <mergeCell ref="B16:E16"/>
  </mergeCells>
  <conditionalFormatting sqref="C8:C14">
    <cfRule type="containsText" dxfId="7" priority="7" stopIfTrue="1" operator="containsText" text="[Functia!]">
      <formula>NOT(ISERROR(SEARCH("[Functia!]",C8)))</formula>
    </cfRule>
  </conditionalFormatting>
  <conditionalFormatting sqref="C17:C20">
    <cfRule type="containsText" dxfId="6" priority="13" stopIfTrue="1" operator="containsText" text="[Functia!]">
      <formula>NOT(ISERROR(SEARCH("[Functia!]",C17)))</formula>
    </cfRule>
  </conditionalFormatting>
  <dataValidations count="1">
    <dataValidation type="list" allowBlank="1" showInputMessage="1" showErrorMessage="1" sqref="H8:H15 M8:M15 H17:H21 M17:M21" xr:uid="{00000000-0002-0000-0900-000000000000}">
      <formula1>"NESCADENT,RESTANT,LITIGIU,REESALONAT"</formula1>
    </dataValidation>
  </dataValidations>
  <pageMargins left="0.70866141732283472" right="0.39" top="0.74803149606299213" bottom="0.74803149606299213" header="0.31496062992125984" footer="0.31496062992125984"/>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4"/>
  <sheetViews>
    <sheetView zoomScale="92" zoomScaleNormal="92" workbookViewId="0">
      <pane xSplit="2" ySplit="4" topLeftCell="C5" activePane="bottomRight" state="frozen"/>
      <selection activeCell="T12" sqref="T12"/>
      <selection pane="topRight" activeCell="T12" sqref="T12"/>
      <selection pane="bottomLeft" activeCell="T12" sqref="T12"/>
      <selection pane="bottomRight" activeCell="E1" sqref="E1"/>
    </sheetView>
  </sheetViews>
  <sheetFormatPr defaultColWidth="9.0703125" defaultRowHeight="13.15" x14ac:dyDescent="0.4"/>
  <cols>
    <col min="1" max="1" width="11" style="2" customWidth="1"/>
    <col min="2" max="2" width="38.5703125" style="2" customWidth="1"/>
    <col min="3" max="3" width="17.28515625" style="2" customWidth="1"/>
    <col min="4" max="4" width="16.92578125" style="2" customWidth="1"/>
    <col min="5" max="5" width="15.42578125" style="2" customWidth="1"/>
    <col min="6" max="6" width="13.7109375" style="2" customWidth="1"/>
    <col min="7" max="7" width="15.92578125" style="2" bestFit="1" customWidth="1"/>
    <col min="8" max="8" width="15" style="2" customWidth="1"/>
    <col min="9" max="9" width="12.42578125" style="2" customWidth="1"/>
    <col min="10" max="10" width="12.92578125" style="2" customWidth="1"/>
    <col min="11" max="11" width="16.5703125" style="2" customWidth="1"/>
    <col min="12" max="12" width="15.92578125" style="2" customWidth="1"/>
    <col min="13" max="16384" width="9.0703125" style="2"/>
  </cols>
  <sheetData>
    <row r="1" spans="2:12" ht="15.75" x14ac:dyDescent="0.5">
      <c r="B1" s="99" t="s">
        <v>201</v>
      </c>
      <c r="C1" s="99"/>
      <c r="D1" s="99"/>
    </row>
    <row r="2" spans="2:12" ht="13.5" thickBot="1" x14ac:dyDescent="0.45"/>
    <row r="3" spans="2:12" ht="29.25" customHeight="1" x14ac:dyDescent="0.4">
      <c r="B3" s="731" t="s">
        <v>152</v>
      </c>
      <c r="C3" s="735" t="s">
        <v>472</v>
      </c>
      <c r="D3" s="736"/>
      <c r="E3" s="733" t="s">
        <v>264</v>
      </c>
      <c r="F3" s="734"/>
      <c r="G3" s="734"/>
      <c r="H3" s="735"/>
      <c r="I3" s="733" t="s">
        <v>466</v>
      </c>
      <c r="J3" s="734" t="s">
        <v>463</v>
      </c>
      <c r="K3" s="734" t="s">
        <v>464</v>
      </c>
      <c r="L3" s="743" t="s">
        <v>313</v>
      </c>
    </row>
    <row r="4" spans="2:12" ht="39.75" customHeight="1" thickBot="1" x14ac:dyDescent="0.45">
      <c r="B4" s="732"/>
      <c r="C4" s="81" t="s">
        <v>262</v>
      </c>
      <c r="D4" s="379" t="s">
        <v>263</v>
      </c>
      <c r="E4" s="82" t="s">
        <v>471</v>
      </c>
      <c r="F4" s="546" t="s">
        <v>247</v>
      </c>
      <c r="G4" s="546" t="s">
        <v>260</v>
      </c>
      <c r="H4" s="208" t="s">
        <v>462</v>
      </c>
      <c r="I4" s="745"/>
      <c r="J4" s="741"/>
      <c r="K4" s="741" t="s">
        <v>132</v>
      </c>
      <c r="L4" s="744"/>
    </row>
    <row r="5" spans="2:12" ht="13.5" thickBot="1" x14ac:dyDescent="0.45">
      <c r="B5" s="82" t="s">
        <v>57</v>
      </c>
      <c r="C5" s="83" t="s">
        <v>58</v>
      </c>
      <c r="D5" s="208" t="s">
        <v>45</v>
      </c>
      <c r="E5" s="192" t="s">
        <v>144</v>
      </c>
      <c r="F5" s="193" t="s">
        <v>33</v>
      </c>
      <c r="G5" s="193" t="s">
        <v>34</v>
      </c>
      <c r="H5" s="383" t="s">
        <v>321</v>
      </c>
      <c r="I5" s="390" t="s">
        <v>46</v>
      </c>
      <c r="J5" s="391" t="s">
        <v>47</v>
      </c>
      <c r="K5" s="391" t="s">
        <v>35</v>
      </c>
      <c r="L5" s="392"/>
    </row>
    <row r="6" spans="2:12" ht="13.5" thickBot="1" x14ac:dyDescent="0.45">
      <c r="B6" s="376" t="s">
        <v>378</v>
      </c>
      <c r="C6" s="377"/>
      <c r="D6" s="378"/>
      <c r="E6" s="376"/>
      <c r="F6" s="377"/>
      <c r="G6" s="377"/>
      <c r="H6" s="378"/>
      <c r="I6" s="396"/>
      <c r="J6" s="397"/>
      <c r="K6" s="397"/>
      <c r="L6" s="398"/>
    </row>
    <row r="7" spans="2:12" ht="12.75" customHeight="1" x14ac:dyDescent="0.4">
      <c r="B7" s="737" t="s">
        <v>268</v>
      </c>
      <c r="C7" s="738"/>
      <c r="D7" s="738"/>
      <c r="E7" s="188"/>
      <c r="F7" s="189"/>
      <c r="G7" s="189"/>
      <c r="H7" s="384"/>
      <c r="I7" s="393"/>
      <c r="J7" s="394"/>
      <c r="K7" s="394"/>
      <c r="L7" s="395"/>
    </row>
    <row r="8" spans="2:12" x14ac:dyDescent="0.4">
      <c r="B8" s="84" t="s">
        <v>270</v>
      </c>
      <c r="C8" s="33">
        <v>50000</v>
      </c>
      <c r="D8" s="380">
        <v>45342</v>
      </c>
      <c r="E8" s="32">
        <v>50000</v>
      </c>
      <c r="F8" s="30">
        <v>45713</v>
      </c>
      <c r="G8" s="30" t="s">
        <v>267</v>
      </c>
      <c r="H8" s="385">
        <f>+C8-E8</f>
        <v>0</v>
      </c>
      <c r="I8" s="294"/>
      <c r="J8" s="87"/>
      <c r="K8" s="404"/>
      <c r="L8" s="85" t="str">
        <f t="shared" ref="L8:L18" si="0">IF(K8="REESALONAT","[Data!]","")</f>
        <v/>
      </c>
    </row>
    <row r="9" spans="2:12" x14ac:dyDescent="0.4">
      <c r="B9" s="32"/>
      <c r="C9" s="33">
        <v>10000</v>
      </c>
      <c r="D9" s="380">
        <v>45713</v>
      </c>
      <c r="E9" s="37"/>
      <c r="F9" s="30"/>
      <c r="G9" s="30"/>
      <c r="H9" s="210">
        <f>+C9-E9</f>
        <v>10000</v>
      </c>
      <c r="I9" s="297"/>
      <c r="J9" s="30"/>
      <c r="K9" s="404" t="s">
        <v>246</v>
      </c>
      <c r="L9" s="85" t="str">
        <f t="shared" si="0"/>
        <v/>
      </c>
    </row>
    <row r="10" spans="2:12" x14ac:dyDescent="0.4">
      <c r="B10" s="32"/>
      <c r="C10" s="33">
        <v>12000</v>
      </c>
      <c r="D10" s="380">
        <v>45741</v>
      </c>
      <c r="E10" s="37"/>
      <c r="F10" s="30"/>
      <c r="G10" s="30"/>
      <c r="H10" s="210">
        <f>+C10-E10</f>
        <v>12000</v>
      </c>
      <c r="I10" s="389"/>
      <c r="J10" s="166"/>
      <c r="K10" s="404" t="s">
        <v>246</v>
      </c>
      <c r="L10" s="85" t="str">
        <f t="shared" si="0"/>
        <v/>
      </c>
    </row>
    <row r="11" spans="2:12" x14ac:dyDescent="0.4">
      <c r="B11" s="32"/>
      <c r="C11" s="35"/>
      <c r="D11" s="34"/>
      <c r="E11" s="37"/>
      <c r="F11" s="30"/>
      <c r="G11" s="30"/>
      <c r="H11" s="211"/>
      <c r="I11" s="294">
        <v>150000</v>
      </c>
      <c r="J11" s="87"/>
      <c r="K11" s="404" t="s">
        <v>322</v>
      </c>
      <c r="L11" s="85" t="str">
        <f t="shared" si="0"/>
        <v/>
      </c>
    </row>
    <row r="12" spans="2:12" x14ac:dyDescent="0.4">
      <c r="B12" s="84" t="s">
        <v>271</v>
      </c>
      <c r="C12" s="35"/>
      <c r="D12" s="34"/>
      <c r="E12" s="37"/>
      <c r="F12" s="30"/>
      <c r="G12" s="30"/>
      <c r="H12" s="211"/>
      <c r="I12" s="294"/>
      <c r="J12" s="87"/>
      <c r="K12" s="404"/>
      <c r="L12" s="85" t="str">
        <f t="shared" si="0"/>
        <v/>
      </c>
    </row>
    <row r="13" spans="2:12" x14ac:dyDescent="0.4">
      <c r="B13" s="84" t="s">
        <v>272</v>
      </c>
      <c r="C13" s="35"/>
      <c r="D13" s="34"/>
      <c r="E13" s="37"/>
      <c r="F13" s="30"/>
      <c r="G13" s="30"/>
      <c r="H13" s="211"/>
      <c r="I13" s="294"/>
      <c r="J13" s="87"/>
      <c r="K13" s="404"/>
      <c r="L13" s="85" t="str">
        <f t="shared" si="0"/>
        <v/>
      </c>
    </row>
    <row r="14" spans="2:12" x14ac:dyDescent="0.4">
      <c r="B14" s="103" t="s">
        <v>69</v>
      </c>
      <c r="C14" s="35"/>
      <c r="D14" s="34"/>
      <c r="E14" s="37"/>
      <c r="F14" s="30"/>
      <c r="G14" s="30"/>
      <c r="H14" s="211"/>
      <c r="I14" s="294"/>
      <c r="J14" s="87"/>
      <c r="K14" s="404"/>
      <c r="L14" s="85" t="str">
        <f t="shared" si="0"/>
        <v/>
      </c>
    </row>
    <row r="15" spans="2:12" ht="12.75" customHeight="1" x14ac:dyDescent="0.4">
      <c r="B15" s="739" t="s">
        <v>269</v>
      </c>
      <c r="C15" s="740"/>
      <c r="D15" s="740"/>
      <c r="E15" s="375"/>
      <c r="F15" s="145"/>
      <c r="G15" s="145"/>
      <c r="H15" s="260"/>
      <c r="I15" s="382"/>
      <c r="J15" s="263"/>
      <c r="K15" s="387"/>
      <c r="L15" s="399"/>
    </row>
    <row r="16" spans="2:12" x14ac:dyDescent="0.4">
      <c r="B16" s="84" t="s">
        <v>270</v>
      </c>
      <c r="C16" s="186">
        <v>10000</v>
      </c>
      <c r="D16" s="380">
        <v>45672</v>
      </c>
      <c r="E16" s="194">
        <v>10000</v>
      </c>
      <c r="F16" s="30">
        <f>+D16</f>
        <v>45672</v>
      </c>
      <c r="G16" s="195" t="s">
        <v>273</v>
      </c>
      <c r="H16" s="210">
        <f>+C16-E16</f>
        <v>0</v>
      </c>
      <c r="I16" s="190"/>
      <c r="J16" s="185"/>
      <c r="K16" s="404"/>
      <c r="L16" s="85" t="str">
        <f t="shared" si="0"/>
        <v/>
      </c>
    </row>
    <row r="17" spans="2:12" x14ac:dyDescent="0.4">
      <c r="B17" s="187"/>
      <c r="C17" s="186">
        <v>10000</v>
      </c>
      <c r="D17" s="380">
        <v>45703</v>
      </c>
      <c r="E17" s="194">
        <v>10000</v>
      </c>
      <c r="F17" s="30">
        <f>+D17</f>
        <v>45703</v>
      </c>
      <c r="G17" s="195" t="s">
        <v>274</v>
      </c>
      <c r="H17" s="210">
        <f>+C17-E17</f>
        <v>0</v>
      </c>
      <c r="I17" s="190"/>
      <c r="J17" s="185"/>
      <c r="K17" s="404"/>
      <c r="L17" s="85" t="str">
        <f t="shared" si="0"/>
        <v/>
      </c>
    </row>
    <row r="18" spans="2:12" x14ac:dyDescent="0.4">
      <c r="B18" s="187"/>
      <c r="C18" s="186">
        <v>10000</v>
      </c>
      <c r="D18" s="380">
        <v>45731</v>
      </c>
      <c r="E18" s="194">
        <v>10000</v>
      </c>
      <c r="F18" s="30">
        <f>+D18</f>
        <v>45731</v>
      </c>
      <c r="G18" s="195" t="s">
        <v>275</v>
      </c>
      <c r="H18" s="210">
        <f>+C18-E18</f>
        <v>0</v>
      </c>
      <c r="I18" s="190"/>
      <c r="J18" s="185"/>
      <c r="K18" s="404"/>
      <c r="L18" s="85" t="str">
        <f t="shared" si="0"/>
        <v/>
      </c>
    </row>
    <row r="19" spans="2:12" ht="12" customHeight="1" x14ac:dyDescent="0.4">
      <c r="B19" s="187"/>
      <c r="C19" s="186">
        <v>210000</v>
      </c>
      <c r="D19" s="381" t="s">
        <v>473</v>
      </c>
      <c r="E19" s="190"/>
      <c r="F19" s="185"/>
      <c r="G19" s="185"/>
      <c r="H19" s="417">
        <f>+C19</f>
        <v>210000</v>
      </c>
      <c r="I19" s="190"/>
      <c r="J19" s="185"/>
      <c r="K19" s="404" t="s">
        <v>280</v>
      </c>
      <c r="L19" s="274" t="s">
        <v>473</v>
      </c>
    </row>
    <row r="20" spans="2:12" x14ac:dyDescent="0.4">
      <c r="B20" s="84" t="s">
        <v>271</v>
      </c>
      <c r="C20" s="34"/>
      <c r="D20" s="34"/>
      <c r="E20" s="37"/>
      <c r="F20" s="30"/>
      <c r="G20" s="30"/>
      <c r="H20" s="211"/>
      <c r="I20" s="302"/>
      <c r="J20" s="88"/>
      <c r="K20" s="404"/>
      <c r="L20" s="388"/>
    </row>
    <row r="21" spans="2:12" x14ac:dyDescent="0.4">
      <c r="B21" s="84" t="s">
        <v>272</v>
      </c>
      <c r="C21" s="34"/>
      <c r="D21" s="34"/>
      <c r="E21" s="37"/>
      <c r="F21" s="30"/>
      <c r="G21" s="30"/>
      <c r="H21" s="211"/>
      <c r="I21" s="302"/>
      <c r="J21" s="88"/>
      <c r="K21" s="404"/>
      <c r="L21" s="388"/>
    </row>
    <row r="22" spans="2:12" ht="13.5" thickBot="1" x14ac:dyDescent="0.45">
      <c r="B22" s="89" t="s">
        <v>69</v>
      </c>
      <c r="C22" s="48"/>
      <c r="D22" s="48"/>
      <c r="E22" s="102"/>
      <c r="F22" s="44"/>
      <c r="G22" s="44"/>
      <c r="H22" s="214"/>
      <c r="I22" s="303"/>
      <c r="J22" s="95"/>
      <c r="K22" s="404"/>
      <c r="L22" s="392"/>
    </row>
    <row r="23" spans="2:12" ht="12.75" customHeight="1" thickBot="1" x14ac:dyDescent="0.45">
      <c r="B23" s="191" t="s">
        <v>379</v>
      </c>
      <c r="C23" s="181">
        <f>SUM(C8:C22)</f>
        <v>312000</v>
      </c>
      <c r="D23" s="215"/>
      <c r="E23" s="191">
        <f>SUM(E8:E22)</f>
        <v>80000</v>
      </c>
      <c r="F23" s="182"/>
      <c r="G23" s="182"/>
      <c r="H23" s="215">
        <f>SUM(H8:H22)</f>
        <v>232000</v>
      </c>
      <c r="I23" s="191">
        <f>SUM(I8:I22)</f>
        <v>150000</v>
      </c>
      <c r="J23" s="181"/>
      <c r="K23" s="182"/>
      <c r="L23" s="398"/>
    </row>
    <row r="24" spans="2:12" ht="13.5" thickBot="1" x14ac:dyDescent="0.45">
      <c r="B24" s="305"/>
      <c r="C24" s="305"/>
      <c r="D24" s="305"/>
      <c r="E24" s="648" t="s">
        <v>306</v>
      </c>
      <c r="F24" s="674"/>
      <c r="G24" s="277"/>
      <c r="H24" s="270">
        <f>SUMIF(K8:K22,"RESTANT",H8:H22)</f>
        <v>22000</v>
      </c>
      <c r="I24" s="304"/>
      <c r="J24" s="304"/>
      <c r="K24" s="304"/>
      <c r="L24" s="304"/>
    </row>
    <row r="25" spans="2:12" x14ac:dyDescent="0.4">
      <c r="B25" s="3" t="s">
        <v>202</v>
      </c>
      <c r="C25" s="3"/>
      <c r="D25" s="3"/>
    </row>
    <row r="26" spans="2:12" ht="13.5" thickBot="1" x14ac:dyDescent="0.45">
      <c r="B26" s="3"/>
      <c r="C26" s="3"/>
      <c r="D26" s="3"/>
    </row>
    <row r="27" spans="2:12" ht="13.5" thickBot="1" x14ac:dyDescent="0.45">
      <c r="B27" s="179" t="s">
        <v>378</v>
      </c>
      <c r="C27" s="180">
        <f>+C23</f>
        <v>312000</v>
      </c>
      <c r="D27" s="3"/>
      <c r="E27" s="3"/>
      <c r="F27" s="3"/>
      <c r="G27" s="3"/>
      <c r="H27" s="3"/>
      <c r="I27" s="3"/>
      <c r="J27" s="3"/>
      <c r="K27" s="3"/>
    </row>
    <row r="28" spans="2:12" ht="13.5" thickBot="1" x14ac:dyDescent="0.45">
      <c r="B28" s="104"/>
      <c r="C28" s="105"/>
      <c r="D28" s="3"/>
      <c r="E28" s="3"/>
      <c r="F28" s="3"/>
      <c r="G28" s="3"/>
      <c r="H28" s="3"/>
      <c r="I28" s="3"/>
      <c r="J28" s="3"/>
      <c r="K28" s="3"/>
    </row>
    <row r="29" spans="2:12" ht="13.5" thickBot="1" x14ac:dyDescent="0.45">
      <c r="B29" s="179" t="s">
        <v>195</v>
      </c>
      <c r="C29" s="180"/>
      <c r="D29" s="3"/>
      <c r="E29" s="3"/>
      <c r="F29" s="3"/>
      <c r="G29" s="3"/>
      <c r="H29" s="3"/>
      <c r="I29" s="3"/>
      <c r="J29" s="3"/>
      <c r="K29" s="3"/>
    </row>
    <row r="30" spans="2:12" x14ac:dyDescent="0.4">
      <c r="B30" s="100" t="s">
        <v>79</v>
      </c>
      <c r="C30" s="106">
        <v>1000</v>
      </c>
      <c r="D30" s="3"/>
    </row>
    <row r="31" spans="2:12" x14ac:dyDescent="0.4">
      <c r="B31" s="103" t="s">
        <v>118</v>
      </c>
      <c r="C31" s="106">
        <v>25000</v>
      </c>
      <c r="D31" s="3"/>
    </row>
    <row r="32" spans="2:12" x14ac:dyDescent="0.4">
      <c r="B32" s="103" t="s">
        <v>204</v>
      </c>
      <c r="C32" s="106"/>
      <c r="D32" s="3"/>
    </row>
    <row r="33" spans="1:11" x14ac:dyDescent="0.4">
      <c r="B33" s="103" t="s">
        <v>203</v>
      </c>
      <c r="C33" s="42"/>
      <c r="D33" s="3"/>
    </row>
    <row r="34" spans="1:11" x14ac:dyDescent="0.4">
      <c r="B34" s="101"/>
      <c r="C34" s="42"/>
      <c r="D34" s="3"/>
    </row>
    <row r="35" spans="1:11" ht="13.5" thickBot="1" x14ac:dyDescent="0.45">
      <c r="B35" s="183" t="s">
        <v>151</v>
      </c>
      <c r="C35" s="184">
        <f>SUM(C27:C34)</f>
        <v>338000</v>
      </c>
      <c r="D35" s="3"/>
    </row>
    <row r="38" spans="1:11" ht="15" customHeight="1" x14ac:dyDescent="0.4">
      <c r="A38" s="4">
        <f>+C35-'41_BS'!E27-'41_BS'!E37</f>
        <v>338000</v>
      </c>
      <c r="B38" s="126" t="s">
        <v>276</v>
      </c>
      <c r="C38" s="742" t="s">
        <v>468</v>
      </c>
      <c r="D38" s="742"/>
      <c r="E38" s="742"/>
      <c r="F38" s="742"/>
      <c r="G38" s="742"/>
      <c r="H38" s="742"/>
      <c r="I38" s="742"/>
      <c r="J38" s="742"/>
      <c r="K38" s="742"/>
    </row>
    <row r="39" spans="1:11" ht="12.75" customHeight="1" x14ac:dyDescent="0.4">
      <c r="A39" s="4">
        <f>+C23-'41_BS'!E150</f>
        <v>312000</v>
      </c>
      <c r="B39" s="126" t="s">
        <v>276</v>
      </c>
      <c r="C39" s="742" t="s">
        <v>468</v>
      </c>
      <c r="D39" s="742"/>
      <c r="E39" s="742"/>
      <c r="F39" s="742"/>
      <c r="G39" s="742"/>
      <c r="H39" s="742"/>
      <c r="I39" s="742"/>
      <c r="J39" s="742"/>
      <c r="K39" s="742"/>
    </row>
    <row r="41" spans="1:11" x14ac:dyDescent="0.4">
      <c r="B41" s="79" t="s">
        <v>37</v>
      </c>
      <c r="C41" s="79"/>
      <c r="D41" s="79"/>
    </row>
    <row r="42" spans="1:11" ht="15" customHeight="1" x14ac:dyDescent="0.4">
      <c r="B42" s="98" t="s">
        <v>56</v>
      </c>
      <c r="C42" s="98"/>
      <c r="D42" s="98"/>
    </row>
    <row r="44" spans="1:11" x14ac:dyDescent="0.4">
      <c r="B44" s="3"/>
      <c r="C44" s="3"/>
      <c r="D44" s="3"/>
    </row>
  </sheetData>
  <mergeCells count="12">
    <mergeCell ref="J3:J4"/>
    <mergeCell ref="C38:K38"/>
    <mergeCell ref="L3:L4"/>
    <mergeCell ref="E24:F24"/>
    <mergeCell ref="C39:K39"/>
    <mergeCell ref="I3:I4"/>
    <mergeCell ref="K3:K4"/>
    <mergeCell ref="B3:B4"/>
    <mergeCell ref="E3:H3"/>
    <mergeCell ref="C3:D3"/>
    <mergeCell ref="B7:D7"/>
    <mergeCell ref="B15:D15"/>
  </mergeCells>
  <conditionalFormatting sqref="L8:L14">
    <cfRule type="containsText" dxfId="5" priority="2" stopIfTrue="1" operator="containsText" text="[Data!]">
      <formula>NOT(ISERROR(SEARCH("[Data!]",L8)))</formula>
    </cfRule>
  </conditionalFormatting>
  <conditionalFormatting sqref="L16:L18">
    <cfRule type="containsText" dxfId="4" priority="1" stopIfTrue="1" operator="containsText" text="[Data!]">
      <formula>NOT(ISERROR(SEARCH("[Data!]",L16)))</formula>
    </cfRule>
  </conditionalFormatting>
  <dataValidations count="1">
    <dataValidation type="list" allowBlank="1" showInputMessage="1" showErrorMessage="1" sqref="K8:K14 K16:K22" xr:uid="{00000000-0002-0000-0A00-000000000000}">
      <formula1>"NESCADENT,RESTANT,LITIGIU,REESALONAT,CONTINGENT"</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41_CPP</vt:lpstr>
      <vt:lpstr>41_BS</vt:lpstr>
      <vt:lpstr>41_Achizitii</vt:lpstr>
      <vt:lpstr>42_Legitimati</vt:lpstr>
      <vt:lpstr>42_Transferuri</vt:lpstr>
      <vt:lpstr>42_Plati ult</vt:lpstr>
      <vt:lpstr>43_Salariati</vt:lpstr>
      <vt:lpstr>43_Plati ult</vt:lpstr>
      <vt:lpstr>44_Fiscale</vt:lpstr>
      <vt:lpstr>44_Plati ult</vt:lpstr>
      <vt:lpstr>44bis_FRF_AJF</vt:lpstr>
      <vt:lpstr>44bis_Plati ult</vt:lpstr>
      <vt:lpstr>art 14bis</vt:lpstr>
      <vt:lpstr>'41_Achizitii'!Print_Area</vt:lpstr>
      <vt:lpstr>'41_BS'!Print_Area</vt:lpstr>
      <vt:lpstr>'41_CPP'!Print_Area</vt:lpstr>
      <vt:lpstr>'42_Legitimati'!Print_Area</vt:lpstr>
      <vt:lpstr>'42_Transferuri'!Print_Area</vt:lpstr>
      <vt:lpstr>'43_Plati ult'!Print_Area</vt:lpstr>
      <vt:lpstr>'43_Salariati'!Print_Area</vt:lpstr>
      <vt:lpstr>'44_Fiscale'!Print_Area</vt:lpstr>
      <vt:lpstr>'44_Plati ult'!Print_Area</vt:lpstr>
      <vt:lpstr>'44bis_FRF_AJF'!Print_Area</vt:lpstr>
      <vt:lpstr>'44bis_Plati ult'!Print_Area</vt:lpstr>
      <vt:lpstr>'41_Achizitii'!Print_Titles</vt:lpstr>
      <vt:lpstr>'42_Legitimati'!Print_Titles</vt:lpstr>
      <vt:lpstr>'42_Transferuri'!Print_Titles</vt:lpstr>
    </vt:vector>
  </TitlesOfParts>
  <Company>BDO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Iliescu</dc:creator>
  <cp:lastModifiedBy>Andreea Nanu</cp:lastModifiedBy>
  <cp:lastPrinted>2015-01-13T10:33:08Z</cp:lastPrinted>
  <dcterms:created xsi:type="dcterms:W3CDTF">2010-11-25T08:19:20Z</dcterms:created>
  <dcterms:modified xsi:type="dcterms:W3CDTF">2025-03-04T15:38:57Z</dcterms:modified>
</cp:coreProperties>
</file>